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"/>
  </bookViews>
  <sheets>
    <sheet name="Costes generales" sheetId="1" state="visible" r:id="rId1"/>
    <sheet name="Costes productos" sheetId="2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<sst xmlns="http://schemas.openxmlformats.org/spreadsheetml/2006/main" count="204" uniqueCount="204">
  <si>
    <t>Producto</t>
  </si>
  <si>
    <t>Marca</t>
  </si>
  <si>
    <t>Coste</t>
  </si>
  <si>
    <t xml:space="preserve">Cantidad (g)</t>
  </si>
  <si>
    <t xml:space="preserve">Coste al kg</t>
  </si>
  <si>
    <t>Unidades</t>
  </si>
  <si>
    <t xml:space="preserve">Cantidad usada (g)</t>
  </si>
  <si>
    <t xml:space="preserve">Coste por uso</t>
  </si>
  <si>
    <t xml:space="preserve">Fruta Zumit</t>
  </si>
  <si>
    <t>Zumit</t>
  </si>
  <si>
    <t xml:space="preserve">Zumo de manzana (L)</t>
  </si>
  <si>
    <t>Aldi</t>
  </si>
  <si>
    <t xml:space="preserve">Helado (L)</t>
  </si>
  <si>
    <t>Otto</t>
  </si>
  <si>
    <t xml:space="preserve">Helado Pistacho (L)</t>
  </si>
  <si>
    <t>Tostas</t>
  </si>
  <si>
    <t>Lidl</t>
  </si>
  <si>
    <t xml:space="preserve">Pan de espelta</t>
  </si>
  <si>
    <t>Dominik</t>
  </si>
  <si>
    <t xml:space="preserve">Crema de cacahuete</t>
  </si>
  <si>
    <t xml:space="preserve">Confitura de arándano</t>
  </si>
  <si>
    <t>Helios</t>
  </si>
  <si>
    <t xml:space="preserve">Mermelada de arándanos</t>
  </si>
  <si>
    <t xml:space="preserve">Mermelada de fresa</t>
  </si>
  <si>
    <t xml:space="preserve">Mermelada de melocotón</t>
  </si>
  <si>
    <t>Humus</t>
  </si>
  <si>
    <t>Mercadona</t>
  </si>
  <si>
    <t>Mozzarella</t>
  </si>
  <si>
    <t>Tecali</t>
  </si>
  <si>
    <t>Tomate</t>
  </si>
  <si>
    <t>Toña</t>
  </si>
  <si>
    <t>Lechuga</t>
  </si>
  <si>
    <t xml:space="preserve">Col y zanahoria ralladas</t>
  </si>
  <si>
    <t>Dino</t>
  </si>
  <si>
    <t>Brotes</t>
  </si>
  <si>
    <t>Amazon</t>
  </si>
  <si>
    <t>Guacamole</t>
  </si>
  <si>
    <t xml:space="preserve">Cottage cheese</t>
  </si>
  <si>
    <t>Açaí</t>
  </si>
  <si>
    <t>Calemi</t>
  </si>
  <si>
    <t>Yogur</t>
  </si>
  <si>
    <t>Platano</t>
  </si>
  <si>
    <t>Limón</t>
  </si>
  <si>
    <t>Naranja</t>
  </si>
  <si>
    <t>Justo</t>
  </si>
  <si>
    <t>Muesli</t>
  </si>
  <si>
    <t>Miel</t>
  </si>
  <si>
    <t>Gofio</t>
  </si>
  <si>
    <t xml:space="preserve">La Piña</t>
  </si>
  <si>
    <t>Nueces</t>
  </si>
  <si>
    <t xml:space="preserve">Mix de semillas</t>
  </si>
  <si>
    <t xml:space="preserve">Mix de lino y chia</t>
  </si>
  <si>
    <t xml:space="preserve">Higo Tinto</t>
  </si>
  <si>
    <t>Ledesma</t>
  </si>
  <si>
    <t>Espirulina</t>
  </si>
  <si>
    <t>Microgreen</t>
  </si>
  <si>
    <t xml:space="preserve">Sirope de Palma</t>
  </si>
  <si>
    <t xml:space="preserve">La Encantadora</t>
  </si>
  <si>
    <t>Canela</t>
  </si>
  <si>
    <t xml:space="preserve">Especias el Morito</t>
  </si>
  <si>
    <t>Ajo</t>
  </si>
  <si>
    <t>Jengibre</t>
  </si>
  <si>
    <t>Oregano</t>
  </si>
  <si>
    <t xml:space="preserve">Pipas Ten</t>
  </si>
  <si>
    <t xml:space="preserve">Aceite de Oliva</t>
  </si>
  <si>
    <t xml:space="preserve">Diosas de Abril</t>
  </si>
  <si>
    <t>Sal</t>
  </si>
  <si>
    <t>Teneguía</t>
  </si>
  <si>
    <t xml:space="preserve">Café soluble</t>
  </si>
  <si>
    <t>Nestlé</t>
  </si>
  <si>
    <t xml:space="preserve">Caffè italiano</t>
  </si>
  <si>
    <t>Borbone</t>
  </si>
  <si>
    <t xml:space="preserve">Té negro</t>
  </si>
  <si>
    <t>Pompadour</t>
  </si>
  <si>
    <t xml:space="preserve">Té verde</t>
  </si>
  <si>
    <t>Manzanilla</t>
  </si>
  <si>
    <t>Poleo-Menta</t>
  </si>
  <si>
    <t xml:space="preserve">Infusión frutos rojos</t>
  </si>
  <si>
    <t xml:space="preserve">Leche de vaca entera</t>
  </si>
  <si>
    <t xml:space="preserve">Granja Flor Valsequillo</t>
  </si>
  <si>
    <t xml:space="preserve">Azúcar morena</t>
  </si>
  <si>
    <t xml:space="preserve">Dulzán canarias</t>
  </si>
  <si>
    <t xml:space="preserve">Plato de cartón</t>
  </si>
  <si>
    <t>Makro</t>
  </si>
  <si>
    <t xml:space="preserve">Bolsas sandwich</t>
  </si>
  <si>
    <t>GarciaDePou</t>
  </si>
  <si>
    <t xml:space="preserve">Servilletas 20x20</t>
  </si>
  <si>
    <t xml:space="preserve">Servilletas mini helados</t>
  </si>
  <si>
    <t xml:space="preserve">Picks Golf bamboo</t>
  </si>
  <si>
    <t xml:space="preserve">Mini tenedores</t>
  </si>
  <si>
    <t>Cucharas</t>
  </si>
  <si>
    <t xml:space="preserve">Cañitas blancas</t>
  </si>
  <si>
    <t xml:space="preserve">Bolsas blancas</t>
  </si>
  <si>
    <t xml:space="preserve">Cajita tostas</t>
  </si>
  <si>
    <t xml:space="preserve">Tapa vasito café</t>
  </si>
  <si>
    <t xml:space="preserve">Tapa blanca 240 ml</t>
  </si>
  <si>
    <t xml:space="preserve">Tapa blanca bebidor</t>
  </si>
  <si>
    <t xml:space="preserve">Tapa traslucida</t>
  </si>
  <si>
    <t xml:space="preserve">Palito para mezclar</t>
  </si>
  <si>
    <t xml:space="preserve">Vasito cafè 110ml</t>
  </si>
  <si>
    <t xml:space="preserve">Vaso 240 ml</t>
  </si>
  <si>
    <t xml:space="preserve">Vaso 360 ml</t>
  </si>
  <si>
    <t>Canpaplas</t>
  </si>
  <si>
    <t xml:space="preserve">Vaso 200 ml</t>
  </si>
  <si>
    <t xml:space="preserve">Vaso helados grande</t>
  </si>
  <si>
    <t xml:space="preserve">Isidro González Tenerife</t>
  </si>
  <si>
    <t xml:space="preserve">Vaso helados pequeño</t>
  </si>
  <si>
    <t>Cono</t>
  </si>
  <si>
    <t xml:space="preserve">Cucharita helado beige</t>
  </si>
  <si>
    <t xml:space="preserve">Cubeta 500 ml</t>
  </si>
  <si>
    <t xml:space="preserve">Cubeta 1 L</t>
  </si>
  <si>
    <t xml:space="preserve">Tapa cubeta 500 ml</t>
  </si>
  <si>
    <t xml:space="preserve">Tapa cubeta 1 L</t>
  </si>
  <si>
    <t xml:space="preserve">Smoothies veganos</t>
  </si>
  <si>
    <t xml:space="preserve">Coste Zumit</t>
  </si>
  <si>
    <t xml:space="preserve">Coste Açaí drink</t>
  </si>
  <si>
    <t xml:space="preserve">Coste Gofio canario</t>
  </si>
  <si>
    <t xml:space="preserve">Coste zumo naranja pequeño</t>
  </si>
  <si>
    <t xml:space="preserve">Coste zumo naranja grande</t>
  </si>
  <si>
    <t xml:space="preserve">Coste Zumo del día</t>
  </si>
  <si>
    <t xml:space="preserve">Multiplicador coste-precio</t>
  </si>
  <si>
    <t xml:space="preserve">Zumo de manzana</t>
  </si>
  <si>
    <t xml:space="preserve">Vasito 240 ml</t>
  </si>
  <si>
    <t>Cañita</t>
  </si>
  <si>
    <t xml:space="preserve">Tapa vaso</t>
  </si>
  <si>
    <t>Total</t>
  </si>
  <si>
    <t xml:space="preserve">Precio aconsejado</t>
  </si>
  <si>
    <t xml:space="preserve">Precio real</t>
  </si>
  <si>
    <t>Margen</t>
  </si>
  <si>
    <t xml:space="preserve">Margen relativo</t>
  </si>
  <si>
    <t xml:space="preserve">Infusiones saludables</t>
  </si>
  <si>
    <t xml:space="preserve">Coste café espresso</t>
  </si>
  <si>
    <t xml:space="preserve">Coste macchiato</t>
  </si>
  <si>
    <t xml:space="preserve">Coste caffè-latte</t>
  </si>
  <si>
    <t xml:space="preserve">Coste americano</t>
  </si>
  <si>
    <t xml:space="preserve">Coste cappuccino</t>
  </si>
  <si>
    <t xml:space="preserve">Coste tés</t>
  </si>
  <si>
    <t xml:space="preserve">Coste Frutos del bosque</t>
  </si>
  <si>
    <t>Infusión</t>
  </si>
  <si>
    <t>Cafè</t>
  </si>
  <si>
    <t>Leche</t>
  </si>
  <si>
    <t xml:space="preserve">Vasito cafè 150 ml</t>
  </si>
  <si>
    <t xml:space="preserve">Vaso blanco 240 ml</t>
  </si>
  <si>
    <t xml:space="preserve">Vaso blanco de 360 ml</t>
  </si>
  <si>
    <t xml:space="preserve">Tapa blanca 360 ml</t>
  </si>
  <si>
    <t xml:space="preserve">Tostas integrales</t>
  </si>
  <si>
    <t xml:space="preserve">Coste Humus</t>
  </si>
  <si>
    <t xml:space="preserve">Coste Guacamole</t>
  </si>
  <si>
    <t xml:space="preserve">Coste Cottage y Arándanos</t>
  </si>
  <si>
    <t xml:space="preserve">Coste Platano y Miel</t>
  </si>
  <si>
    <t xml:space="preserve">Coste Cacahuete y Mermelada</t>
  </si>
  <si>
    <t xml:space="preserve">Coste Cottage y Tomate</t>
  </si>
  <si>
    <t>Tosta</t>
  </si>
  <si>
    <t>Hummus</t>
  </si>
  <si>
    <t xml:space="preserve">Queso Cottage</t>
  </si>
  <si>
    <t xml:space="preserve">Confitura arándanos</t>
  </si>
  <si>
    <t xml:space="preserve">Crema cacahuete</t>
  </si>
  <si>
    <t>Mermelada</t>
  </si>
  <si>
    <t>Servilleta</t>
  </si>
  <si>
    <t xml:space="preserve">Sándwiches frescos</t>
  </si>
  <si>
    <t xml:space="preserve">Coste Catemus</t>
  </si>
  <si>
    <t xml:space="preserve">Coste Caprese</t>
  </si>
  <si>
    <t xml:space="preserve">Pan de espelta integral</t>
  </si>
  <si>
    <t xml:space="preserve">Bolsita sándwich</t>
  </si>
  <si>
    <t xml:space="preserve">Vasos saludables</t>
  </si>
  <si>
    <t xml:space="preserve">Coste Yogur</t>
  </si>
  <si>
    <t xml:space="preserve">Coste Açaí</t>
  </si>
  <si>
    <t xml:space="preserve">Coste Frutita grande</t>
  </si>
  <si>
    <t xml:space="preserve">Coste Frutita pequeña</t>
  </si>
  <si>
    <t xml:space="preserve">Yogur griego</t>
  </si>
  <si>
    <t>Fruta</t>
  </si>
  <si>
    <t xml:space="preserve">Sirope de palma</t>
  </si>
  <si>
    <t xml:space="preserve">Vaso </t>
  </si>
  <si>
    <t xml:space="preserve">Vasito pequeño</t>
  </si>
  <si>
    <t>Cuchara</t>
  </si>
  <si>
    <t xml:space="preserve">Helados artesanales</t>
  </si>
  <si>
    <t xml:space="preserve">Pequeño (80g)</t>
  </si>
  <si>
    <t xml:space="preserve">Grande (100g)</t>
  </si>
  <si>
    <t xml:space="preserve">Cono pequeño</t>
  </si>
  <si>
    <t xml:space="preserve">Cono grande</t>
  </si>
  <si>
    <t>Helado</t>
  </si>
  <si>
    <t xml:space="preserve">Helado pistacho</t>
  </si>
  <si>
    <t xml:space="preserve">Vaso pequeño</t>
  </si>
  <si>
    <t xml:space="preserve">Vaso grande</t>
  </si>
  <si>
    <t>Cucharita</t>
  </si>
  <si>
    <t xml:space="preserve">Servilleta mini</t>
  </si>
  <si>
    <t xml:space="preserve">Total pistacho</t>
  </si>
  <si>
    <t xml:space="preserve">Precio aconsejado pistacho</t>
  </si>
  <si>
    <t xml:space="preserve">Margen pistacho</t>
  </si>
  <si>
    <t xml:space="preserve">Margen relativo pistacho</t>
  </si>
  <si>
    <t>Menú</t>
  </si>
  <si>
    <t xml:space="preserve">Menú Yogur</t>
  </si>
  <si>
    <t xml:space="preserve">Menú Yogur + Zumo</t>
  </si>
  <si>
    <t xml:space="preserve">Menú Tostas</t>
  </si>
  <si>
    <t xml:space="preserve">Menú Bono Tostas+Yogur</t>
  </si>
  <si>
    <t xml:space="preserve">Menú Bono Sandwich+Açai</t>
  </si>
  <si>
    <t xml:space="preserve">Menú Bono Sandwich+helado</t>
  </si>
  <si>
    <t xml:space="preserve">2 Tostas (de media)</t>
  </si>
  <si>
    <t>Sándwich</t>
  </si>
  <si>
    <t xml:space="preserve">Smoothie especial</t>
  </si>
  <si>
    <t xml:space="preserve">Zumo del día</t>
  </si>
  <si>
    <t>Café</t>
  </si>
  <si>
    <t xml:space="preserve">Helado pequeño</t>
  </si>
  <si>
    <t xml:space="preserve">Comisión 15%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</si>
</sst>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4" formatCode="_-* #,##0.00\ [$€-407]_-;\-* #,##0.00\ [$€-407]_-;_-* &quot;-&quot;??\ [$€-407]_-;_-@_-"/>
    <numFmt numFmtId="165" formatCode="_-* #,##0.000&quot; &quot;[$€-407]_-;&quot;-&quot;* #,##0.000&quot; &quot;[$€-407]_-;_-* &quot;-&quot;??.0&quot; &quot;[$€-407]_-;_-@_-"/>
    <numFmt numFmtId="166" formatCode="_-* #,##0.00&quot; &quot;[$€-407]_-;&quot;-&quot;* #,##0.00&quot; &quot;[$€-407]_-;_-* &quot;-&quot;??&quot; &quot;[$€-407]_-;_-@_-"/>
  </numFmts>
  <fonts count="2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4" tint="0.59999389629810485"/>
        <bgColor theme="4" tint="0.59999389629810485"/>
      </patternFill>
    </fill>
    <fill>
      <patternFill patternType="none"/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5" tint="0.59999389629810485"/>
        <bgColor theme="5" tint="0.59999389629810485"/>
      </patternFill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</borders>
  <cellStyleXfs count="10">
    <xf fontId="0" fillId="0" borderId="0" numFmtId="0" applyNumberFormat="1" applyFont="1" applyFill="1" applyBorder="1"/>
    <xf fontId="0" fillId="2" borderId="0" numFmtId="0" applyNumberFormat="0" applyFont="1" applyFill="1" applyBorder="0"/>
    <xf fontId="0" fillId="3" borderId="0" numFmtId="0" applyNumberFormat="0" applyFont="1" applyFill="1" applyBorder="0"/>
    <xf fontId="0" fillId="4" borderId="0" numFmtId="0" applyNumberFormat="0" applyFont="1" applyFill="1" applyBorder="0"/>
    <xf fontId="0" fillId="5" borderId="0" numFmtId="0" applyNumberFormat="0" applyFont="1" applyFill="1" applyBorder="0"/>
    <xf fontId="0" fillId="6" borderId="0" numFmtId="9" applyNumberFormat="1" applyFont="0" applyFill="0" applyBorder="0"/>
    <xf fontId="0" fillId="7" borderId="0" numFmtId="0" applyNumberFormat="0" applyFont="1" applyFill="1" applyBorder="0"/>
    <xf fontId="0" fillId="8" borderId="0" numFmtId="0" applyNumberFormat="0" applyFont="1" applyFill="1" applyBorder="0"/>
    <xf fontId="0" fillId="9" borderId="0" numFmtId="0" applyNumberFormat="0" applyFont="1" applyFill="1" applyBorder="0"/>
    <xf fontId="0" fillId="6" borderId="0" numFmtId="44" applyNumberFormat="1" applyFont="0" applyFill="0" applyBorder="0"/>
  </cellStyleXfs>
  <cellXfs count="61">
    <xf fontId="0" fillId="0" borderId="0" numFmtId="0" xfId="0"/>
    <xf fontId="0" fillId="0" borderId="0" numFmtId="164" xfId="0" applyNumberFormat="1"/>
    <xf fontId="1" fillId="0" borderId="0" numFmtId="0" xfId="0" applyFont="1"/>
    <xf fontId="0" fillId="3" borderId="0" numFmtId="0" xfId="2" applyFill="1"/>
    <xf fontId="0" fillId="3" borderId="0" numFmtId="164" xfId="2" applyNumberFormat="1" applyFill="1"/>
    <xf fontId="0" fillId="3" borderId="0" numFmtId="0" xfId="2" applyFill="1">
      <protection hidden="0" locked="1"/>
    </xf>
    <xf fontId="0" fillId="3" borderId="0" numFmtId="165" xfId="2" applyNumberFormat="1" applyFill="1"/>
    <xf fontId="0" fillId="0" borderId="0" numFmtId="0" xfId="0"/>
    <xf fontId="0" fillId="5" borderId="0" numFmtId="0" xfId="4" applyFill="1"/>
    <xf fontId="0" fillId="5" borderId="0" numFmtId="164" xfId="4" applyNumberFormat="1" applyFill="1"/>
    <xf fontId="0" fillId="5" borderId="0" numFmtId="0" xfId="4" applyFill="1">
      <protection hidden="0" locked="1"/>
    </xf>
    <xf fontId="0" fillId="5" borderId="0" numFmtId="166" xfId="4" applyNumberFormat="1" applyFill="1"/>
    <xf fontId="0" fillId="5" borderId="0" numFmtId="165" xfId="4" applyNumberFormat="1" applyFill="1"/>
    <xf fontId="0" fillId="4" borderId="0" numFmtId="0" xfId="3" applyFill="1"/>
    <xf fontId="0" fillId="4" borderId="0" numFmtId="164" xfId="3" applyNumberFormat="1" applyFill="1"/>
    <xf fontId="0" fillId="4" borderId="0" numFmtId="166" xfId="3" applyNumberFormat="1" applyFill="1"/>
    <xf fontId="0" fillId="4" borderId="0" numFmtId="165" xfId="3" applyNumberFormat="1" applyFill="1"/>
    <xf fontId="0" fillId="4" borderId="0" numFmtId="0" xfId="3" applyFill="1">
      <protection hidden="0" locked="1"/>
    </xf>
    <xf fontId="1" fillId="3" borderId="0" numFmtId="0" xfId="2" applyFont="1" applyFill="1"/>
    <xf fontId="0" fillId="3" borderId="1" numFmtId="164" xfId="2" applyNumberFormat="1" applyFill="1" applyBorder="1"/>
    <xf fontId="1" fillId="3" borderId="2" numFmtId="0" xfId="2" applyFont="1" applyFill="1" applyBorder="1"/>
    <xf fontId="1" fillId="3" borderId="2" numFmtId="164" xfId="2" applyNumberFormat="1" applyFont="1" applyFill="1" applyBorder="1"/>
    <xf fontId="1" fillId="3" borderId="0" numFmtId="164" xfId="2" applyNumberFormat="1" applyFont="1" applyFill="1"/>
    <xf fontId="1" fillId="3" borderId="3" numFmtId="164" xfId="2" applyNumberFormat="1" applyFont="1" applyFill="1" applyBorder="1"/>
    <xf fontId="0" fillId="3" borderId="0" numFmtId="9" xfId="2" applyNumberFormat="1" applyFill="1"/>
    <xf fontId="1" fillId="0" borderId="0" numFmtId="164" xfId="0" applyNumberFormat="1" applyFont="1"/>
    <xf fontId="1" fillId="7" borderId="0" numFmtId="0" xfId="6" applyFont="1" applyFill="1"/>
    <xf fontId="0" fillId="7" borderId="0" numFmtId="0" xfId="6" applyFill="1"/>
    <xf fontId="0" fillId="7" borderId="0" numFmtId="164" xfId="6" applyNumberFormat="1" applyFill="1"/>
    <xf fontId="0" fillId="7" borderId="0" numFmtId="165" xfId="6" applyNumberFormat="1" applyFill="1"/>
    <xf fontId="1" fillId="7" borderId="2" numFmtId="0" xfId="6" applyFont="1" applyFill="1" applyBorder="1"/>
    <xf fontId="1" fillId="7" borderId="2" numFmtId="164" xfId="6" applyNumberFormat="1" applyFont="1" applyFill="1" applyBorder="1"/>
    <xf fontId="0" fillId="7" borderId="0" numFmtId="9" xfId="6" applyNumberFormat="1" applyFill="1"/>
    <xf fontId="0" fillId="0" borderId="0" numFmtId="9" xfId="5" applyNumberFormat="1"/>
    <xf fontId="1" fillId="4" borderId="0" numFmtId="0" xfId="3" applyFont="1" applyFill="1"/>
    <xf fontId="0" fillId="4" borderId="0" numFmtId="164" xfId="9" applyNumberFormat="1" applyFill="1"/>
    <xf fontId="1" fillId="4" borderId="3" numFmtId="0" xfId="3" applyFont="1" applyFill="1" applyBorder="1"/>
    <xf fontId="1" fillId="4" borderId="3" numFmtId="164" xfId="3" applyNumberFormat="1" applyFont="1" applyFill="1" applyBorder="1"/>
    <xf fontId="0" fillId="4" borderId="0" numFmtId="9" xfId="3" applyNumberFormat="1" applyFill="1"/>
    <xf fontId="1" fillId="8" borderId="0" numFmtId="0" xfId="7" applyFont="1" applyFill="1"/>
    <xf fontId="0" fillId="8" borderId="0" numFmtId="0" xfId="7" applyFill="1"/>
    <xf fontId="0" fillId="8" borderId="0" numFmtId="164" xfId="7" applyNumberFormat="1" applyFill="1"/>
    <xf fontId="0" fillId="8" borderId="0" numFmtId="166" xfId="7" applyNumberFormat="1" applyFill="1"/>
    <xf fontId="1" fillId="8" borderId="3" numFmtId="0" xfId="7" applyFont="1" applyFill="1" applyBorder="1"/>
    <xf fontId="1" fillId="8" borderId="3" numFmtId="164" xfId="7" applyNumberFormat="1" applyFont="1" applyFill="1" applyBorder="1"/>
    <xf fontId="0" fillId="8" borderId="0" numFmtId="9" xfId="7" applyNumberFormat="1" applyFill="1"/>
    <xf fontId="1" fillId="9" borderId="0" numFmtId="0" xfId="8" applyFont="1" applyFill="1"/>
    <xf fontId="0" fillId="9" borderId="0" numFmtId="0" xfId="8" applyFill="1"/>
    <xf fontId="0" fillId="9" borderId="0" numFmtId="164" xfId="8" applyNumberFormat="1" applyFill="1"/>
    <xf fontId="0" fillId="9" borderId="0" numFmtId="165" xfId="8" applyNumberFormat="1" applyFill="1"/>
    <xf fontId="1" fillId="9" borderId="3" numFmtId="0" xfId="8" applyFont="1" applyFill="1" applyBorder="1"/>
    <xf fontId="1" fillId="9" borderId="3" numFmtId="164" xfId="8" applyNumberFormat="1" applyFont="1" applyFill="1" applyBorder="1"/>
    <xf fontId="1" fillId="9" borderId="0" numFmtId="164" xfId="8" applyNumberFormat="1" applyFont="1" applyFill="1"/>
    <xf fontId="0" fillId="9" borderId="0" numFmtId="9" xfId="8" applyNumberFormat="1" applyFill="1"/>
    <xf fontId="1" fillId="3" borderId="4" numFmtId="0" xfId="2" applyFont="1" applyFill="1" applyBorder="1"/>
    <xf fontId="0" fillId="3" borderId="4" numFmtId="164" xfId="2" applyNumberFormat="1" applyFill="1" applyBorder="1"/>
    <xf fontId="0" fillId="3" borderId="4" numFmtId="0" xfId="2" applyFill="1" applyBorder="1"/>
    <xf fontId="0" fillId="3" borderId="0" numFmtId="0" xfId="2" applyFill="1"/>
    <xf fontId="1" fillId="3" borderId="3" numFmtId="0" xfId="2" applyFont="1" applyFill="1" applyBorder="1"/>
    <xf fontId="1" fillId="3" borderId="5" numFmtId="164" xfId="2" applyNumberFormat="1" applyFont="1" applyFill="1" applyBorder="1"/>
    <xf fontId="0" fillId="3" borderId="4" numFmtId="9" xfId="2" applyNumberFormat="1" applyFill="1" applyBorder="1"/>
  </cellXfs>
  <cellStyles count="10">
    <cellStyle name="Normal" xfId="0" builtinId="0"/>
    <cellStyle name="20% - Accent4" xfId="1" builtinId="42"/>
    <cellStyle name="40% - Accent6" xfId="2" builtinId="51"/>
    <cellStyle name="40% - Accent4" xfId="3" builtinId="43"/>
    <cellStyle name="40% - Accent1" xfId="4" builtinId="31"/>
    <cellStyle name="Percent" xfId="5" builtinId="5"/>
    <cellStyle name="40% - Accent5" xfId="6" builtinId="47"/>
    <cellStyle name="40% - Accent3" xfId="7" builtinId="39"/>
    <cellStyle name="40% - Accent2" xfId="8" builtinId="35"/>
    <cellStyle name="Currency" xfId="9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ySplit="1" topLeftCell="A2" activePane="bottomLeft" state="frozen"/>
      <selection activeCell="A1" activeCellId="0" sqref="A1"/>
    </sheetView>
  </sheetViews>
  <sheetFormatPr defaultRowHeight="14.25"/>
  <cols>
    <col bestFit="1" min="1" max="1" width="23.11328125"/>
    <col bestFit="1" min="2" max="2" width="21.28125"/>
    <col min="3" max="3" style="1" width="9.140625"/>
    <col bestFit="1" min="4" max="4" width="11.453125"/>
    <col bestFit="1" min="5" max="5" style="1" width="10.08203125"/>
    <col min="6" max="6" width="10.08203125"/>
    <col bestFit="1" min="7" max="7" width="17.05078125"/>
    <col bestFit="1" min="8" max="8" style="1" width="12.6015625"/>
  </cols>
  <sheetData>
    <row r="1" s="2" customFormat="1" ht="14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="0" customFormat="1" ht="14.25">
      <c r="A2" s="3" t="s">
        <v>8</v>
      </c>
      <c r="B2" s="3" t="s">
        <v>9</v>
      </c>
      <c r="C2" s="4">
        <v>1.6000000000000001</v>
      </c>
      <c r="D2" s="3">
        <v>150</v>
      </c>
      <c r="E2" s="4">
        <f t="shared" ref="E2:E13" si="0">1000/D2*C2</f>
        <v>10.666666666666668</v>
      </c>
      <c r="F2" s="3">
        <v>20</v>
      </c>
      <c r="G2" s="3">
        <v>1</v>
      </c>
      <c r="H2" s="4">
        <v>1.6000000000000001</v>
      </c>
    </row>
    <row r="3" s="0" customFormat="1" ht="14.25">
      <c r="A3" s="3" t="s">
        <v>10</v>
      </c>
      <c r="B3" s="3" t="s">
        <v>11</v>
      </c>
      <c r="C3" s="4">
        <v>1.1899999999999999</v>
      </c>
      <c r="D3" s="3">
        <v>1500</v>
      </c>
      <c r="E3" s="4">
        <f t="shared" si="0"/>
        <v>0.79333333333333322</v>
      </c>
      <c r="F3" s="3"/>
      <c r="G3" s="3">
        <v>250</v>
      </c>
      <c r="H3" s="4">
        <f t="shared" ref="H3:H5" si="1">E3*G3/1000</f>
        <v>0.19833333333333331</v>
      </c>
    </row>
    <row r="4" s="0" customFormat="1" ht="14.25">
      <c r="A4" s="3" t="s">
        <v>12</v>
      </c>
      <c r="B4" s="3" t="s">
        <v>13</v>
      </c>
      <c r="C4" s="4">
        <v>8</v>
      </c>
      <c r="D4" s="3">
        <v>1000</v>
      </c>
      <c r="E4" s="4">
        <f t="shared" si="0"/>
        <v>8</v>
      </c>
      <c r="F4" s="3"/>
      <c r="G4" s="3">
        <v>100</v>
      </c>
      <c r="H4" s="4">
        <f t="shared" si="1"/>
        <v>0.80000000000000004</v>
      </c>
    </row>
    <row r="5" s="0" customFormat="1" ht="14.25">
      <c r="A5" s="3" t="s">
        <v>14</v>
      </c>
      <c r="B5" s="3" t="s">
        <v>13</v>
      </c>
      <c r="C5" s="4">
        <v>11</v>
      </c>
      <c r="D5" s="3">
        <v>1000</v>
      </c>
      <c r="E5" s="4">
        <f t="shared" si="0"/>
        <v>11</v>
      </c>
      <c r="F5" s="3"/>
      <c r="G5" s="3">
        <v>100</v>
      </c>
      <c r="H5" s="4">
        <f t="shared" si="1"/>
        <v>1.1000000000000001</v>
      </c>
    </row>
    <row r="6" ht="14.25">
      <c r="A6" s="3" t="s">
        <v>15</v>
      </c>
      <c r="B6" s="3" t="s">
        <v>16</v>
      </c>
      <c r="C6" s="4">
        <v>0.98999999999999999</v>
      </c>
      <c r="D6" s="3">
        <v>250</v>
      </c>
      <c r="E6" s="4">
        <f t="shared" si="0"/>
        <v>3.96</v>
      </c>
      <c r="F6" s="3">
        <v>25</v>
      </c>
      <c r="G6" s="3">
        <v>1</v>
      </c>
      <c r="H6" s="4">
        <f t="shared" ref="H6:H7" si="2">C6/F6*G6</f>
        <v>0.039599999999999996</v>
      </c>
    </row>
    <row r="7" ht="14.25">
      <c r="A7" s="3" t="s">
        <v>17</v>
      </c>
      <c r="B7" s="3" t="s">
        <v>18</v>
      </c>
      <c r="C7" s="4">
        <v>2.25</v>
      </c>
      <c r="D7" s="3">
        <v>500</v>
      </c>
      <c r="E7" s="4">
        <f t="shared" si="0"/>
        <v>4.5</v>
      </c>
      <c r="F7" s="3">
        <v>8</v>
      </c>
      <c r="G7" s="3">
        <v>2</v>
      </c>
      <c r="H7" s="4">
        <f t="shared" si="2"/>
        <v>0.5625</v>
      </c>
    </row>
    <row r="8" ht="14.25">
      <c r="A8" s="3" t="s">
        <v>19</v>
      </c>
      <c r="B8" s="3" t="s">
        <v>11</v>
      </c>
      <c r="C8" s="4">
        <v>2.9900000000000002</v>
      </c>
      <c r="D8" s="3">
        <v>500</v>
      </c>
      <c r="E8" s="4">
        <f t="shared" si="0"/>
        <v>5.9800000000000004</v>
      </c>
      <c r="F8" s="3"/>
      <c r="G8" s="3">
        <v>15</v>
      </c>
      <c r="H8" s="4">
        <f t="shared" ref="H8:H19" si="3">E8*G8/1000</f>
        <v>0.089700000000000002</v>
      </c>
    </row>
    <row r="9" ht="14.25">
      <c r="A9" s="3" t="s">
        <v>20</v>
      </c>
      <c r="B9" s="3" t="s">
        <v>21</v>
      </c>
      <c r="C9" s="4">
        <v>3.0299999999999998</v>
      </c>
      <c r="D9" s="3">
        <v>330</v>
      </c>
      <c r="E9" s="4">
        <f t="shared" si="0"/>
        <v>9.1818181818181817</v>
      </c>
      <c r="F9" s="3"/>
      <c r="G9" s="3">
        <v>10</v>
      </c>
      <c r="H9" s="4">
        <f t="shared" si="3"/>
        <v>0.091818181818181813</v>
      </c>
    </row>
    <row r="10" ht="14.25">
      <c r="A10" s="3" t="s">
        <v>22</v>
      </c>
      <c r="B10" s="3" t="s">
        <v>11</v>
      </c>
      <c r="C10" s="4">
        <v>1.99</v>
      </c>
      <c r="D10" s="3">
        <v>425</v>
      </c>
      <c r="E10" s="4">
        <f t="shared" si="0"/>
        <v>4.6823529411764708</v>
      </c>
      <c r="F10" s="3"/>
      <c r="G10" s="3">
        <v>10</v>
      </c>
      <c r="H10" s="4">
        <f t="shared" si="3"/>
        <v>0.046823529411764708</v>
      </c>
    </row>
    <row r="11" ht="14.25">
      <c r="A11" s="3" t="s">
        <v>23</v>
      </c>
      <c r="B11" s="3" t="s">
        <v>11</v>
      </c>
      <c r="C11" s="4">
        <v>1.47</v>
      </c>
      <c r="D11" s="3">
        <v>425</v>
      </c>
      <c r="E11" s="4">
        <f t="shared" si="0"/>
        <v>3.4588235294117649</v>
      </c>
      <c r="F11" s="3"/>
      <c r="G11" s="3">
        <v>10</v>
      </c>
      <c r="H11" s="4">
        <f t="shared" si="3"/>
        <v>0.034588235294117649</v>
      </c>
    </row>
    <row r="12" ht="14.25">
      <c r="A12" s="3" t="s">
        <v>24</v>
      </c>
      <c r="B12" s="3" t="s">
        <v>11</v>
      </c>
      <c r="C12" s="4">
        <v>2.29</v>
      </c>
      <c r="D12" s="3">
        <v>750</v>
      </c>
      <c r="E12" s="4">
        <f t="shared" si="0"/>
        <v>3.0533333333333332</v>
      </c>
      <c r="F12" s="3"/>
      <c r="G12" s="3">
        <v>10</v>
      </c>
      <c r="H12" s="4">
        <f t="shared" si="3"/>
        <v>0.030533333333333332</v>
      </c>
    </row>
    <row r="13" ht="14.25">
      <c r="A13" s="3" t="s">
        <v>25</v>
      </c>
      <c r="B13" s="3" t="s">
        <v>26</v>
      </c>
      <c r="C13" s="4">
        <v>1.1000000000000001</v>
      </c>
      <c r="D13" s="3">
        <v>250</v>
      </c>
      <c r="E13" s="4">
        <f t="shared" si="0"/>
        <v>4.4000000000000004</v>
      </c>
      <c r="F13" s="3"/>
      <c r="G13" s="3">
        <v>10</v>
      </c>
      <c r="H13" s="4">
        <f t="shared" si="3"/>
        <v>0.043999999999999997</v>
      </c>
    </row>
    <row r="14" ht="14.25">
      <c r="A14" s="3" t="s">
        <v>27</v>
      </c>
      <c r="B14" s="3" t="s">
        <v>28</v>
      </c>
      <c r="C14" s="4">
        <v>1</v>
      </c>
      <c r="D14" s="3">
        <v>125</v>
      </c>
      <c r="E14" s="4">
        <f t="shared" ref="E14:E75" si="4">1000/D14*C14</f>
        <v>8</v>
      </c>
      <c r="F14" s="3"/>
      <c r="G14" s="3">
        <v>80</v>
      </c>
      <c r="H14" s="4">
        <f t="shared" ref="H14:H18" si="5">E14*G14/1000</f>
        <v>0.64000000000000001</v>
      </c>
    </row>
    <row r="15" ht="14.25">
      <c r="A15" s="3" t="s">
        <v>29</v>
      </c>
      <c r="B15" s="3" t="s">
        <v>30</v>
      </c>
      <c r="C15" s="4">
        <v>2.3999999999999999</v>
      </c>
      <c r="D15" s="3">
        <v>1000</v>
      </c>
      <c r="E15" s="4">
        <f t="shared" si="4"/>
        <v>2.3999999999999999</v>
      </c>
      <c r="F15" s="3"/>
      <c r="G15" s="3">
        <v>30</v>
      </c>
      <c r="H15" s="4">
        <f t="shared" si="5"/>
        <v>0.071999999999999995</v>
      </c>
    </row>
    <row r="16" ht="14.25">
      <c r="A16" s="3" t="s">
        <v>31</v>
      </c>
      <c r="B16" s="3" t="s">
        <v>30</v>
      </c>
      <c r="C16" s="4">
        <v>3.5</v>
      </c>
      <c r="D16" s="3">
        <v>1000</v>
      </c>
      <c r="E16" s="4">
        <v>3.5</v>
      </c>
      <c r="F16" s="3"/>
      <c r="G16" s="3">
        <v>15</v>
      </c>
      <c r="H16" s="4">
        <f t="shared" si="5"/>
        <v>0.052499999999999998</v>
      </c>
    </row>
    <row r="17" ht="14.25">
      <c r="A17" s="3" t="s">
        <v>32</v>
      </c>
      <c r="B17" s="3" t="s">
        <v>33</v>
      </c>
      <c r="C17" s="4">
        <v>1.5900000000000001</v>
      </c>
      <c r="D17" s="3">
        <v>250</v>
      </c>
      <c r="E17" s="4">
        <f t="shared" si="4"/>
        <v>6.3600000000000003</v>
      </c>
      <c r="F17" s="3">
        <v>12</v>
      </c>
      <c r="G17" s="3">
        <v>20</v>
      </c>
      <c r="H17" s="4">
        <f t="shared" si="5"/>
        <v>0.12720000000000001</v>
      </c>
    </row>
    <row r="18" ht="14.25">
      <c r="A18" s="3" t="s">
        <v>34</v>
      </c>
      <c r="B18" s="3" t="s">
        <v>35</v>
      </c>
      <c r="C18" s="4">
        <v>23</v>
      </c>
      <c r="D18" s="3">
        <v>1000</v>
      </c>
      <c r="E18" s="4">
        <f t="shared" si="4"/>
        <v>23</v>
      </c>
      <c r="F18" s="3"/>
      <c r="G18" s="3">
        <v>0.5</v>
      </c>
      <c r="H18" s="4">
        <f t="shared" si="5"/>
        <v>0.0115</v>
      </c>
    </row>
    <row r="19" ht="14.25">
      <c r="A19" s="3" t="s">
        <v>36</v>
      </c>
      <c r="B19" s="3" t="s">
        <v>26</v>
      </c>
      <c r="C19" s="4">
        <v>3.9500000000000002</v>
      </c>
      <c r="D19" s="3">
        <v>500</v>
      </c>
      <c r="E19" s="4">
        <f t="shared" si="4"/>
        <v>7.9000000000000004</v>
      </c>
      <c r="F19" s="3"/>
      <c r="G19" s="3">
        <v>15</v>
      </c>
      <c r="H19" s="4">
        <f t="shared" si="3"/>
        <v>0.11849999999999999</v>
      </c>
    </row>
    <row r="20" ht="14.25">
      <c r="A20" s="3" t="s">
        <v>37</v>
      </c>
      <c r="B20" s="3" t="s">
        <v>26</v>
      </c>
      <c r="C20" s="4">
        <v>1.3500000000000001</v>
      </c>
      <c r="D20" s="3">
        <v>200</v>
      </c>
      <c r="E20" s="4">
        <f t="shared" si="4"/>
        <v>6.75</v>
      </c>
      <c r="F20" s="3"/>
      <c r="G20" s="3">
        <v>30</v>
      </c>
      <c r="H20" s="4">
        <f t="shared" ref="H20:H43" si="6">E20*G20/1000</f>
        <v>0.20250000000000001</v>
      </c>
    </row>
    <row r="21" ht="14.25">
      <c r="A21" s="3" t="s">
        <v>38</v>
      </c>
      <c r="B21" s="3" t="s">
        <v>39</v>
      </c>
      <c r="C21" s="4">
        <v>1.6699999999999999</v>
      </c>
      <c r="D21" s="3">
        <v>100</v>
      </c>
      <c r="E21" s="4">
        <f t="shared" si="4"/>
        <v>16.699999999999999</v>
      </c>
      <c r="F21" s="3">
        <v>64</v>
      </c>
      <c r="G21" s="3">
        <v>1</v>
      </c>
      <c r="H21" s="4">
        <f>C21*G21</f>
        <v>1.6699999999999999</v>
      </c>
    </row>
    <row r="22" ht="14.25">
      <c r="A22" s="3" t="s">
        <v>40</v>
      </c>
      <c r="B22" s="3" t="s">
        <v>26</v>
      </c>
      <c r="C22" s="4">
        <v>1.7</v>
      </c>
      <c r="D22" s="3">
        <f>125*6</f>
        <v>750</v>
      </c>
      <c r="E22" s="4">
        <f t="shared" si="4"/>
        <v>2.2666666666666666</v>
      </c>
      <c r="F22" s="3">
        <v>6</v>
      </c>
      <c r="G22" s="3">
        <v>125</v>
      </c>
      <c r="H22" s="4">
        <f t="shared" si="6"/>
        <v>0.28333333333333333</v>
      </c>
    </row>
    <row r="23" ht="14.25">
      <c r="A23" s="3" t="s">
        <v>41</v>
      </c>
      <c r="B23" s="3" t="s">
        <v>30</v>
      </c>
      <c r="C23" s="4">
        <v>2.2000000000000002</v>
      </c>
      <c r="D23" s="3">
        <v>1000</v>
      </c>
      <c r="E23" s="4">
        <f t="shared" si="4"/>
        <v>2.2000000000000002</v>
      </c>
      <c r="F23" s="3">
        <v>1</v>
      </c>
      <c r="G23" s="3">
        <v>90</v>
      </c>
      <c r="H23" s="4">
        <f t="shared" si="6"/>
        <v>0.19800000000000004</v>
      </c>
    </row>
    <row r="24" ht="14.25">
      <c r="A24" s="3" t="s">
        <v>42</v>
      </c>
      <c r="B24" s="3" t="s">
        <v>30</v>
      </c>
      <c r="C24" s="4">
        <v>1.75</v>
      </c>
      <c r="D24" s="3">
        <v>1000</v>
      </c>
      <c r="E24" s="4">
        <f t="shared" si="4"/>
        <v>1.75</v>
      </c>
      <c r="F24" s="3">
        <v>1</v>
      </c>
      <c r="G24" s="3">
        <v>50</v>
      </c>
      <c r="H24" s="4">
        <f t="shared" si="6"/>
        <v>0.087499999999999994</v>
      </c>
    </row>
    <row r="25" ht="14.25">
      <c r="A25" s="3" t="s">
        <v>43</v>
      </c>
      <c r="B25" s="3" t="s">
        <v>44</v>
      </c>
      <c r="C25" s="4">
        <v>1.1000000000000001</v>
      </c>
      <c r="D25" s="3">
        <v>1000</v>
      </c>
      <c r="E25" s="4">
        <f t="shared" si="4"/>
        <v>1.1000000000000001</v>
      </c>
      <c r="F25" s="3"/>
      <c r="G25" s="3">
        <v>250</v>
      </c>
      <c r="H25" s="4">
        <f t="shared" si="6"/>
        <v>0.27500000000000002</v>
      </c>
    </row>
    <row r="26" ht="14.25">
      <c r="A26" s="3" t="s">
        <v>45</v>
      </c>
      <c r="B26" s="3" t="s">
        <v>26</v>
      </c>
      <c r="C26" s="4">
        <v>2</v>
      </c>
      <c r="D26" s="3">
        <v>500</v>
      </c>
      <c r="E26" s="4">
        <f t="shared" si="4"/>
        <v>4</v>
      </c>
      <c r="F26" s="3"/>
      <c r="G26" s="3">
        <v>15</v>
      </c>
      <c r="H26" s="4">
        <f t="shared" si="6"/>
        <v>0.059999999999999998</v>
      </c>
    </row>
    <row r="27" ht="14.25">
      <c r="A27" s="3" t="s">
        <v>46</v>
      </c>
      <c r="B27" s="3" t="s">
        <v>11</v>
      </c>
      <c r="C27" s="4">
        <v>2.4900000000000002</v>
      </c>
      <c r="D27" s="3">
        <v>350</v>
      </c>
      <c r="E27" s="4">
        <f t="shared" si="4"/>
        <v>7.1142857142857148</v>
      </c>
      <c r="F27" s="3"/>
      <c r="G27" s="3">
        <v>5</v>
      </c>
      <c r="H27" s="4">
        <f t="shared" si="6"/>
        <v>0.035571428571428573</v>
      </c>
    </row>
    <row r="28" ht="14.25">
      <c r="A28" s="3" t="s">
        <v>47</v>
      </c>
      <c r="B28" s="3" t="s">
        <v>48</v>
      </c>
      <c r="C28" s="4">
        <v>1.1000000000000001</v>
      </c>
      <c r="D28" s="3">
        <v>500</v>
      </c>
      <c r="E28" s="4">
        <f t="shared" si="4"/>
        <v>2.2000000000000002</v>
      </c>
      <c r="F28" s="3"/>
      <c r="G28" s="3">
        <v>30</v>
      </c>
      <c r="H28" s="4">
        <f t="shared" si="6"/>
        <v>0.066000000000000003</v>
      </c>
    </row>
    <row r="29" ht="14.25">
      <c r="A29" s="3" t="s">
        <v>49</v>
      </c>
      <c r="B29" s="3" t="s">
        <v>26</v>
      </c>
      <c r="C29" s="4">
        <v>2.5499999999999998</v>
      </c>
      <c r="D29" s="3">
        <v>200</v>
      </c>
      <c r="E29" s="4">
        <f t="shared" si="4"/>
        <v>12.75</v>
      </c>
      <c r="F29" s="3"/>
      <c r="G29" s="3">
        <v>10</v>
      </c>
      <c r="H29" s="4">
        <f t="shared" si="6"/>
        <v>0.1275</v>
      </c>
    </row>
    <row r="30" ht="14.25">
      <c r="A30" s="3" t="s">
        <v>50</v>
      </c>
      <c r="B30" s="3" t="s">
        <v>11</v>
      </c>
      <c r="C30" s="4">
        <v>3</v>
      </c>
      <c r="D30" s="3">
        <v>275</v>
      </c>
      <c r="E30" s="4">
        <f t="shared" si="4"/>
        <v>10.909090909090908</v>
      </c>
      <c r="F30" s="3"/>
      <c r="G30" s="3">
        <v>5</v>
      </c>
      <c r="H30" s="4">
        <f t="shared" si="6"/>
        <v>0.054545454545454543</v>
      </c>
    </row>
    <row r="31" ht="14.25">
      <c r="A31" s="3" t="s">
        <v>51</v>
      </c>
      <c r="B31" s="3" t="s">
        <v>11</v>
      </c>
      <c r="C31" s="4">
        <v>2.8500000000000001</v>
      </c>
      <c r="D31" s="3"/>
      <c r="E31" s="4"/>
      <c r="F31" s="3"/>
      <c r="G31" s="3"/>
      <c r="H31" s="4"/>
    </row>
    <row r="32" ht="14.25">
      <c r="A32" s="3" t="s">
        <v>52</v>
      </c>
      <c r="B32" s="3" t="s">
        <v>53</v>
      </c>
      <c r="C32" s="4">
        <v>27</v>
      </c>
      <c r="D32" s="3">
        <v>200</v>
      </c>
      <c r="E32" s="4">
        <f t="shared" si="4"/>
        <v>135</v>
      </c>
      <c r="F32" s="3"/>
      <c r="G32" s="3">
        <v>5</v>
      </c>
      <c r="H32" s="4">
        <f t="shared" si="6"/>
        <v>0.67500000000000004</v>
      </c>
    </row>
    <row r="33" ht="14.25">
      <c r="A33" s="3" t="s">
        <v>54</v>
      </c>
      <c r="B33" s="3" t="s">
        <v>55</v>
      </c>
      <c r="C33" s="4"/>
      <c r="D33" s="3">
        <v>100</v>
      </c>
      <c r="E33" s="4"/>
      <c r="F33" s="3"/>
      <c r="G33" s="3"/>
      <c r="H33" s="4"/>
    </row>
    <row r="34" ht="14.25">
      <c r="A34" s="3" t="s">
        <v>56</v>
      </c>
      <c r="B34" s="3" t="s">
        <v>57</v>
      </c>
      <c r="C34" s="4">
        <v>12</v>
      </c>
      <c r="D34" s="3">
        <v>500</v>
      </c>
      <c r="E34" s="4">
        <f t="shared" si="4"/>
        <v>24</v>
      </c>
      <c r="F34" s="3"/>
      <c r="G34" s="3">
        <v>5</v>
      </c>
      <c r="H34" s="4">
        <f t="shared" si="6"/>
        <v>0.12</v>
      </c>
    </row>
    <row r="35" ht="14.25">
      <c r="A35" s="3" t="s">
        <v>58</v>
      </c>
      <c r="B35" s="3" t="s">
        <v>59</v>
      </c>
      <c r="C35" s="4">
        <v>24</v>
      </c>
      <c r="D35" s="3">
        <v>1000</v>
      </c>
      <c r="E35" s="4">
        <f t="shared" si="4"/>
        <v>24</v>
      </c>
      <c r="F35" s="3"/>
      <c r="G35" s="5">
        <v>1</v>
      </c>
      <c r="H35" s="4">
        <f t="shared" si="6"/>
        <v>0.024</v>
      </c>
    </row>
    <row r="36" ht="14.25">
      <c r="A36" s="3" t="s">
        <v>60</v>
      </c>
      <c r="B36" s="3" t="s">
        <v>59</v>
      </c>
      <c r="C36" s="4">
        <v>19</v>
      </c>
      <c r="D36" s="3">
        <v>1000</v>
      </c>
      <c r="E36" s="4">
        <f t="shared" si="4"/>
        <v>19</v>
      </c>
      <c r="F36" s="3"/>
      <c r="G36" s="5">
        <v>3</v>
      </c>
      <c r="H36" s="4">
        <f t="shared" si="6"/>
        <v>0.057000000000000002</v>
      </c>
    </row>
    <row r="37" ht="14.25">
      <c r="A37" s="3" t="s">
        <v>61</v>
      </c>
      <c r="B37" s="3" t="s">
        <v>59</v>
      </c>
      <c r="C37" s="4">
        <v>25</v>
      </c>
      <c r="D37" s="3">
        <v>1000</v>
      </c>
      <c r="E37" s="4">
        <f t="shared" si="4"/>
        <v>25</v>
      </c>
      <c r="F37" s="3"/>
      <c r="G37" s="5">
        <v>3</v>
      </c>
      <c r="H37" s="4">
        <f t="shared" si="6"/>
        <v>0.074999999999999997</v>
      </c>
    </row>
    <row r="38" ht="14.25">
      <c r="A38" s="3" t="s">
        <v>62</v>
      </c>
      <c r="B38" s="3" t="s">
        <v>63</v>
      </c>
      <c r="C38" s="4">
        <v>1.1499999999999999</v>
      </c>
      <c r="D38" s="3">
        <v>25</v>
      </c>
      <c r="E38" s="4">
        <f t="shared" si="4"/>
        <v>46</v>
      </c>
      <c r="F38" s="3"/>
      <c r="G38" s="5">
        <v>0.20000000000000001</v>
      </c>
      <c r="H38" s="4">
        <f t="shared" si="6"/>
        <v>0.0092000000000000016</v>
      </c>
    </row>
    <row r="39" ht="14.25">
      <c r="A39" s="3" t="s">
        <v>64</v>
      </c>
      <c r="B39" s="3" t="s">
        <v>65</v>
      </c>
      <c r="C39" s="4">
        <v>6.5</v>
      </c>
      <c r="D39" s="3">
        <v>1000</v>
      </c>
      <c r="E39" s="4">
        <f t="shared" si="4"/>
        <v>6.5</v>
      </c>
      <c r="F39" s="3"/>
      <c r="G39" s="5">
        <v>3</v>
      </c>
      <c r="H39" s="4">
        <f t="shared" si="6"/>
        <v>0.0195</v>
      </c>
    </row>
    <row r="40" ht="14.25">
      <c r="A40" s="3" t="s">
        <v>66</v>
      </c>
      <c r="B40" s="3" t="s">
        <v>67</v>
      </c>
      <c r="C40" s="4">
        <v>0.40000000000000002</v>
      </c>
      <c r="D40" s="3">
        <v>100</v>
      </c>
      <c r="E40" s="4">
        <f t="shared" si="4"/>
        <v>4</v>
      </c>
      <c r="F40" s="3"/>
      <c r="G40" s="5">
        <v>1</v>
      </c>
      <c r="H40" s="6">
        <f t="shared" si="6"/>
        <v>0.0040000000000000001</v>
      </c>
    </row>
    <row r="41" ht="14.25">
      <c r="A41" s="7"/>
      <c r="B41" s="7"/>
      <c r="E41" s="1"/>
      <c r="H41" s="1"/>
    </row>
    <row r="42" ht="14.25">
      <c r="A42" s="8" t="s">
        <v>68</v>
      </c>
      <c r="B42" s="8" t="s">
        <v>69</v>
      </c>
      <c r="C42" s="9">
        <v>7.79</v>
      </c>
      <c r="D42" s="8">
        <v>200</v>
      </c>
      <c r="E42" s="9">
        <f t="shared" si="4"/>
        <v>38.950000000000003</v>
      </c>
      <c r="F42" s="8">
        <v>200</v>
      </c>
      <c r="G42" s="8">
        <v>2</v>
      </c>
      <c r="H42" s="9">
        <f t="shared" si="6"/>
        <v>0.077900000000000011</v>
      </c>
    </row>
    <row r="43" ht="14.25">
      <c r="A43" s="8" t="s">
        <v>70</v>
      </c>
      <c r="B43" s="8" t="s">
        <v>71</v>
      </c>
      <c r="C43" s="9">
        <v>24.600000000000001</v>
      </c>
      <c r="D43" s="8">
        <v>1000</v>
      </c>
      <c r="E43" s="9">
        <f t="shared" si="4"/>
        <v>24.600000000000001</v>
      </c>
      <c r="F43" s="8"/>
      <c r="G43" s="8">
        <v>8</v>
      </c>
      <c r="H43" s="9">
        <f t="shared" si="6"/>
        <v>0.1968</v>
      </c>
    </row>
    <row r="44" ht="14.25">
      <c r="A44" s="8" t="s">
        <v>72</v>
      </c>
      <c r="B44" s="8" t="s">
        <v>73</v>
      </c>
      <c r="C44" s="9">
        <v>4.1900000000000004</v>
      </c>
      <c r="D44" s="10">
        <v>100</v>
      </c>
      <c r="E44" s="9"/>
      <c r="F44" s="10">
        <v>100</v>
      </c>
      <c r="G44" s="8">
        <v>1</v>
      </c>
      <c r="H44" s="11">
        <f t="shared" ref="H44:H74" si="7">C44/D44</f>
        <v>0.041900000000000007</v>
      </c>
    </row>
    <row r="45" ht="14.25">
      <c r="A45" s="8" t="s">
        <v>74</v>
      </c>
      <c r="B45" s="8" t="s">
        <v>73</v>
      </c>
      <c r="C45" s="9">
        <v>4.1900000000000004</v>
      </c>
      <c r="D45" s="10">
        <v>100</v>
      </c>
      <c r="E45" s="9"/>
      <c r="F45" s="10">
        <v>100</v>
      </c>
      <c r="G45" s="8">
        <v>1</v>
      </c>
      <c r="H45" s="11">
        <f t="shared" si="7"/>
        <v>0.041900000000000007</v>
      </c>
    </row>
    <row r="46" ht="14.25">
      <c r="A46" s="8" t="s">
        <v>75</v>
      </c>
      <c r="B46" s="8" t="s">
        <v>73</v>
      </c>
      <c r="C46" s="9">
        <v>4.1900000000000004</v>
      </c>
      <c r="D46" s="10">
        <v>100</v>
      </c>
      <c r="E46" s="9"/>
      <c r="F46" s="10">
        <v>100</v>
      </c>
      <c r="G46" s="8">
        <v>1</v>
      </c>
      <c r="H46" s="11">
        <f t="shared" si="7"/>
        <v>0.041900000000000007</v>
      </c>
    </row>
    <row r="47" ht="14.25">
      <c r="A47" s="8" t="s">
        <v>76</v>
      </c>
      <c r="B47" s="8" t="s">
        <v>73</v>
      </c>
      <c r="C47" s="9">
        <v>4.1900000000000004</v>
      </c>
      <c r="D47" s="10">
        <v>100</v>
      </c>
      <c r="E47" s="9"/>
      <c r="F47" s="10">
        <v>100</v>
      </c>
      <c r="G47" s="8">
        <v>1</v>
      </c>
      <c r="H47" s="11">
        <f t="shared" si="7"/>
        <v>0.041900000000000007</v>
      </c>
    </row>
    <row r="48" ht="14.25">
      <c r="A48" s="8" t="s">
        <v>77</v>
      </c>
      <c r="B48" s="8" t="s">
        <v>11</v>
      </c>
      <c r="C48" s="9">
        <v>1.6899999999999999</v>
      </c>
      <c r="D48" s="8">
        <v>25</v>
      </c>
      <c r="E48" s="9"/>
      <c r="F48" s="10">
        <v>100</v>
      </c>
      <c r="G48" s="8">
        <v>1</v>
      </c>
      <c r="H48" s="11">
        <f t="shared" si="7"/>
        <v>0.067599999999999993</v>
      </c>
    </row>
    <row r="49" ht="14.25">
      <c r="A49" s="8" t="s">
        <v>78</v>
      </c>
      <c r="B49" s="8" t="s">
        <v>79</v>
      </c>
      <c r="C49" s="9">
        <v>1.23</v>
      </c>
      <c r="D49" s="8">
        <v>1000</v>
      </c>
      <c r="E49" s="9">
        <f t="shared" si="4"/>
        <v>1.23</v>
      </c>
      <c r="F49" s="10"/>
      <c r="G49" s="8">
        <v>20</v>
      </c>
      <c r="H49" s="9">
        <f t="shared" ref="H49:H50" si="8">E49*G49/1000</f>
        <v>0.0246</v>
      </c>
    </row>
    <row r="50" ht="14.25">
      <c r="A50" s="8" t="s">
        <v>80</v>
      </c>
      <c r="B50" s="8" t="s">
        <v>81</v>
      </c>
      <c r="C50" s="9">
        <v>3</v>
      </c>
      <c r="D50" s="8">
        <v>1000</v>
      </c>
      <c r="E50" s="9">
        <f t="shared" si="4"/>
        <v>3</v>
      </c>
      <c r="F50" s="10"/>
      <c r="G50" s="8">
        <v>6</v>
      </c>
      <c r="H50" s="12">
        <f t="shared" si="8"/>
        <v>0.017999999999999999</v>
      </c>
    </row>
    <row r="51" ht="14.25">
      <c r="C51" s="1"/>
      <c r="H51" s="1"/>
    </row>
    <row r="52" ht="14.25">
      <c r="A52" s="13" t="s">
        <v>82</v>
      </c>
      <c r="B52" s="13" t="s">
        <v>83</v>
      </c>
      <c r="C52" s="14">
        <v>5.8499999999999996</v>
      </c>
      <c r="D52" s="13">
        <v>100</v>
      </c>
      <c r="E52" s="14"/>
      <c r="F52" s="13">
        <v>100</v>
      </c>
      <c r="G52" s="13">
        <v>1</v>
      </c>
      <c r="H52" s="15">
        <f t="shared" si="7"/>
        <v>0.058499999999999996</v>
      </c>
    </row>
    <row r="53" ht="14.25">
      <c r="A53" s="13" t="s">
        <v>84</v>
      </c>
      <c r="B53" s="13" t="s">
        <v>85</v>
      </c>
      <c r="C53" s="14">
        <v>4.8600000000000003</v>
      </c>
      <c r="D53" s="13">
        <v>100</v>
      </c>
      <c r="E53" s="14"/>
      <c r="F53" s="13">
        <v>100</v>
      </c>
      <c r="G53" s="13">
        <v>1</v>
      </c>
      <c r="H53" s="15">
        <f t="shared" si="7"/>
        <v>0.048600000000000004</v>
      </c>
    </row>
    <row r="54" ht="14.25">
      <c r="A54" s="13" t="s">
        <v>86</v>
      </c>
      <c r="B54" s="13" t="s">
        <v>85</v>
      </c>
      <c r="C54" s="14">
        <v>1.03</v>
      </c>
      <c r="D54" s="13">
        <v>100</v>
      </c>
      <c r="E54" s="14"/>
      <c r="F54" s="13">
        <v>100</v>
      </c>
      <c r="G54" s="13">
        <v>1</v>
      </c>
      <c r="H54" s="15">
        <f t="shared" si="7"/>
        <v>0.0103</v>
      </c>
    </row>
    <row r="55" ht="14.25">
      <c r="A55" s="13" t="s">
        <v>87</v>
      </c>
      <c r="B55" s="13" t="s">
        <v>85</v>
      </c>
      <c r="C55" s="14">
        <v>0.83999999999999997</v>
      </c>
      <c r="D55" s="13">
        <v>200</v>
      </c>
      <c r="E55" s="14"/>
      <c r="F55" s="13">
        <v>200</v>
      </c>
      <c r="G55" s="13">
        <v>1</v>
      </c>
      <c r="H55" s="16">
        <f t="shared" si="7"/>
        <v>0.0041999999999999997</v>
      </c>
    </row>
    <row r="56" ht="14.25">
      <c r="A56" s="13" t="s">
        <v>88</v>
      </c>
      <c r="B56" s="13" t="s">
        <v>85</v>
      </c>
      <c r="C56" s="14">
        <v>1.28</v>
      </c>
      <c r="D56" s="13">
        <v>100</v>
      </c>
      <c r="E56" s="14"/>
      <c r="F56" s="17">
        <v>100</v>
      </c>
      <c r="G56" s="13">
        <v>1</v>
      </c>
      <c r="H56" s="14">
        <f t="shared" si="7"/>
        <v>0.012800000000000001</v>
      </c>
    </row>
    <row r="57" ht="14.25">
      <c r="A57" s="13" t="s">
        <v>89</v>
      </c>
      <c r="B57" s="13" t="s">
        <v>85</v>
      </c>
      <c r="C57" s="14">
        <v>1.6000000000000001</v>
      </c>
      <c r="D57" s="13">
        <v>200</v>
      </c>
      <c r="E57" s="14"/>
      <c r="F57" s="17">
        <v>200</v>
      </c>
      <c r="G57" s="13">
        <v>1</v>
      </c>
      <c r="H57" s="14">
        <f t="shared" si="7"/>
        <v>0.0080000000000000002</v>
      </c>
    </row>
    <row r="58" ht="14.25">
      <c r="A58" s="13" t="s">
        <v>90</v>
      </c>
      <c r="B58" s="13" t="s">
        <v>83</v>
      </c>
      <c r="C58" s="14">
        <v>3.4500000000000002</v>
      </c>
      <c r="D58" s="13">
        <v>100</v>
      </c>
      <c r="E58" s="14"/>
      <c r="F58" s="17">
        <v>100</v>
      </c>
      <c r="G58" s="13">
        <v>1</v>
      </c>
      <c r="H58" s="14">
        <f t="shared" si="7"/>
        <v>0.034500000000000003</v>
      </c>
    </row>
    <row r="59" ht="14.25">
      <c r="A59" s="13" t="s">
        <v>91</v>
      </c>
      <c r="B59" s="13" t="s">
        <v>85</v>
      </c>
      <c r="C59" s="14">
        <v>3.8999999999999999</v>
      </c>
      <c r="D59" s="13">
        <v>250</v>
      </c>
      <c r="E59" s="14"/>
      <c r="F59" s="17">
        <v>250</v>
      </c>
      <c r="G59" s="13">
        <v>1</v>
      </c>
      <c r="H59" s="14">
        <f t="shared" si="7"/>
        <v>0.015599999999999999</v>
      </c>
    </row>
    <row r="60" ht="14.25">
      <c r="A60" s="13" t="s">
        <v>92</v>
      </c>
      <c r="B60" s="13" t="s">
        <v>85</v>
      </c>
      <c r="C60" s="14">
        <v>77.680000000000007</v>
      </c>
      <c r="D60" s="13">
        <v>1000</v>
      </c>
      <c r="E60" s="14"/>
      <c r="F60" s="13">
        <v>1000</v>
      </c>
      <c r="G60" s="13">
        <v>1</v>
      </c>
      <c r="H60" s="14">
        <f t="shared" si="7"/>
        <v>0.077680000000000013</v>
      </c>
    </row>
    <row r="61" ht="14.25">
      <c r="A61" s="13" t="s">
        <v>93</v>
      </c>
      <c r="B61" s="13" t="s">
        <v>85</v>
      </c>
      <c r="C61" s="14">
        <v>10.84</v>
      </c>
      <c r="D61" s="13">
        <v>50</v>
      </c>
      <c r="E61" s="14"/>
      <c r="F61" s="13">
        <v>50</v>
      </c>
      <c r="G61" s="13">
        <v>1</v>
      </c>
      <c r="H61" s="14">
        <f t="shared" si="7"/>
        <v>0.21679999999999999</v>
      </c>
    </row>
    <row r="62" ht="14.25">
      <c r="A62" s="13" t="s">
        <v>94</v>
      </c>
      <c r="B62" s="13" t="s">
        <v>85</v>
      </c>
      <c r="C62" s="14">
        <f>2.94+3%</f>
        <v>2.9699999999999998</v>
      </c>
      <c r="D62" s="13">
        <v>100</v>
      </c>
      <c r="E62" s="14"/>
      <c r="F62" s="13">
        <v>100</v>
      </c>
      <c r="G62" s="13">
        <v>1</v>
      </c>
      <c r="H62" s="15">
        <f t="shared" si="7"/>
        <v>0.029699999999999997</v>
      </c>
    </row>
    <row r="63" ht="14.25">
      <c r="A63" s="13" t="s">
        <v>95</v>
      </c>
      <c r="B63" s="13" t="s">
        <v>85</v>
      </c>
      <c r="C63" s="14">
        <v>2.1600000000000001</v>
      </c>
      <c r="D63" s="13">
        <v>50</v>
      </c>
      <c r="E63" s="14"/>
      <c r="F63" s="13">
        <v>50</v>
      </c>
      <c r="G63" s="13">
        <v>1</v>
      </c>
      <c r="H63" s="14">
        <f t="shared" si="7"/>
        <v>0.043200000000000002</v>
      </c>
    </row>
    <row r="64" ht="14.25">
      <c r="A64" s="13" t="s">
        <v>96</v>
      </c>
      <c r="B64" s="13" t="s">
        <v>85</v>
      </c>
      <c r="C64" s="14">
        <v>3.75</v>
      </c>
      <c r="D64" s="13">
        <v>100</v>
      </c>
      <c r="E64" s="14"/>
      <c r="F64" s="13">
        <v>100</v>
      </c>
      <c r="G64" s="13">
        <v>1</v>
      </c>
      <c r="H64" s="14">
        <f t="shared" si="7"/>
        <v>0.037499999999999999</v>
      </c>
    </row>
    <row r="65" ht="14.25">
      <c r="A65" s="13" t="s">
        <v>97</v>
      </c>
      <c r="B65" s="13" t="s">
        <v>85</v>
      </c>
      <c r="C65" s="14">
        <v>2.6699999999999999</v>
      </c>
      <c r="D65" s="13">
        <v>100</v>
      </c>
      <c r="E65" s="14"/>
      <c r="F65" s="13">
        <v>100</v>
      </c>
      <c r="G65" s="13">
        <v>1</v>
      </c>
      <c r="H65" s="14">
        <f t="shared" si="7"/>
        <v>0.026699999999999998</v>
      </c>
    </row>
    <row r="66" ht="14.25">
      <c r="A66" s="13" t="s">
        <v>98</v>
      </c>
      <c r="B66" s="13" t="s">
        <v>83</v>
      </c>
      <c r="C66" s="14">
        <v>3.8999999999999999</v>
      </c>
      <c r="D66" s="13">
        <v>1000</v>
      </c>
      <c r="E66" s="14"/>
      <c r="F66" s="13">
        <v>1000</v>
      </c>
      <c r="G66" s="13">
        <v>1</v>
      </c>
      <c r="H66" s="16">
        <f t="shared" si="7"/>
        <v>0.0038999999999999998</v>
      </c>
    </row>
    <row r="67" ht="14.25">
      <c r="A67" s="13" t="s">
        <v>99</v>
      </c>
      <c r="B67" s="13" t="s">
        <v>85</v>
      </c>
      <c r="C67" s="14">
        <f>1.29+3%</f>
        <v>1.3200000000000001</v>
      </c>
      <c r="D67" s="13">
        <v>50</v>
      </c>
      <c r="E67" s="14"/>
      <c r="F67" s="13">
        <v>50</v>
      </c>
      <c r="G67" s="13">
        <v>1</v>
      </c>
      <c r="H67" s="14">
        <f t="shared" si="7"/>
        <v>0.0264</v>
      </c>
    </row>
    <row r="68" ht="14.25">
      <c r="A68" s="13" t="s">
        <v>100</v>
      </c>
      <c r="B68" s="13" t="s">
        <v>85</v>
      </c>
      <c r="C68" s="14">
        <v>2.1699999999999999</v>
      </c>
      <c r="D68" s="13">
        <v>50</v>
      </c>
      <c r="E68" s="14"/>
      <c r="F68" s="13">
        <v>50</v>
      </c>
      <c r="G68" s="13">
        <v>1</v>
      </c>
      <c r="H68" s="14">
        <f t="shared" si="7"/>
        <v>0.043400000000000001</v>
      </c>
    </row>
    <row r="69" ht="14.25">
      <c r="A69" s="13" t="s">
        <v>101</v>
      </c>
      <c r="B69" s="13" t="s">
        <v>85</v>
      </c>
      <c r="C69" s="14">
        <v>3.29</v>
      </c>
      <c r="D69" s="13">
        <v>50</v>
      </c>
      <c r="E69" s="14"/>
      <c r="F69" s="13">
        <v>50</v>
      </c>
      <c r="G69" s="13">
        <v>1</v>
      </c>
      <c r="H69" s="14">
        <f t="shared" si="7"/>
        <v>0.065799999999999997</v>
      </c>
    </row>
    <row r="70" ht="14.25">
      <c r="A70" s="13" t="s">
        <v>101</v>
      </c>
      <c r="B70" s="13" t="s">
        <v>102</v>
      </c>
      <c r="C70" s="14">
        <v>2.3999999999999999</v>
      </c>
      <c r="D70" s="13">
        <v>50</v>
      </c>
      <c r="E70" s="14"/>
      <c r="F70" s="13">
        <v>50</v>
      </c>
      <c r="G70" s="13">
        <v>1</v>
      </c>
      <c r="H70" s="14">
        <f t="shared" si="7"/>
        <v>0.048000000000000001</v>
      </c>
    </row>
    <row r="71" ht="14.25">
      <c r="A71" s="13" t="s">
        <v>103</v>
      </c>
      <c r="B71" s="13" t="s">
        <v>102</v>
      </c>
      <c r="C71" s="14">
        <v>2.4500000000000002</v>
      </c>
      <c r="D71" s="13">
        <v>100</v>
      </c>
      <c r="E71" s="14"/>
      <c r="F71" s="13">
        <v>100</v>
      </c>
      <c r="G71" s="13">
        <v>1</v>
      </c>
      <c r="H71" s="14">
        <f t="shared" si="7"/>
        <v>0.024500000000000001</v>
      </c>
    </row>
    <row r="72" ht="14.25">
      <c r="A72" s="13" t="s">
        <v>104</v>
      </c>
      <c r="B72" s="13" t="s">
        <v>105</v>
      </c>
      <c r="C72" s="14">
        <v>3.6499999999999999</v>
      </c>
      <c r="D72" s="13">
        <v>42</v>
      </c>
      <c r="E72" s="14"/>
      <c r="F72" s="13">
        <v>42</v>
      </c>
      <c r="G72" s="13">
        <v>1</v>
      </c>
      <c r="H72" s="14">
        <f t="shared" si="7"/>
        <v>0.086904761904761901</v>
      </c>
    </row>
    <row r="73" ht="14.25">
      <c r="A73" s="13" t="s">
        <v>106</v>
      </c>
      <c r="B73" s="13" t="s">
        <v>105</v>
      </c>
      <c r="C73" s="14">
        <v>3.5</v>
      </c>
      <c r="D73" s="13">
        <v>42</v>
      </c>
      <c r="E73" s="14"/>
      <c r="F73" s="13">
        <v>42</v>
      </c>
      <c r="G73" s="13">
        <v>1</v>
      </c>
      <c r="H73" s="14">
        <f t="shared" si="7"/>
        <v>0.083333333333333329</v>
      </c>
    </row>
    <row r="74" ht="14.25">
      <c r="A74" s="13" t="s">
        <v>107</v>
      </c>
      <c r="B74" s="13" t="s">
        <v>105</v>
      </c>
      <c r="C74" s="14">
        <v>41.950000000000003</v>
      </c>
      <c r="D74" s="13">
        <v>360</v>
      </c>
      <c r="E74" s="14"/>
      <c r="F74" s="13">
        <v>360</v>
      </c>
      <c r="G74" s="13">
        <v>1</v>
      </c>
      <c r="H74" s="14">
        <f t="shared" si="7"/>
        <v>0.11652777777777779</v>
      </c>
    </row>
    <row r="75" ht="14.25">
      <c r="A75" s="13" t="s">
        <v>108</v>
      </c>
      <c r="B75" s="13" t="s">
        <v>105</v>
      </c>
      <c r="C75" s="14">
        <v>16.5</v>
      </c>
      <c r="D75" s="13">
        <v>1000</v>
      </c>
      <c r="E75" s="14">
        <f t="shared" si="4"/>
        <v>16.5</v>
      </c>
      <c r="F75" s="13">
        <v>625</v>
      </c>
      <c r="G75" s="13">
        <v>1</v>
      </c>
      <c r="H75" s="14">
        <f>E75/F75</f>
        <v>0.0264</v>
      </c>
    </row>
    <row r="76" ht="14.25">
      <c r="A76" s="13" t="s">
        <v>109</v>
      </c>
      <c r="B76" s="13" t="s">
        <v>39</v>
      </c>
      <c r="C76" s="14">
        <v>62.100000000000001</v>
      </c>
      <c r="D76" s="13">
        <v>50</v>
      </c>
      <c r="E76" s="14"/>
      <c r="F76" s="17">
        <v>50</v>
      </c>
      <c r="G76" s="13">
        <v>1</v>
      </c>
      <c r="H76" s="14">
        <f t="shared" ref="H76:H79" si="9">C76/D76</f>
        <v>1.242</v>
      </c>
    </row>
    <row r="77" ht="14.25">
      <c r="A77" s="13" t="s">
        <v>110</v>
      </c>
      <c r="B77" s="13" t="s">
        <v>39</v>
      </c>
      <c r="C77" s="14">
        <v>97.75</v>
      </c>
      <c r="D77" s="13">
        <v>50</v>
      </c>
      <c r="E77" s="14"/>
      <c r="F77" s="17">
        <v>50</v>
      </c>
      <c r="G77" s="13">
        <v>1</v>
      </c>
      <c r="H77" s="14">
        <f t="shared" si="9"/>
        <v>1.9550000000000001</v>
      </c>
    </row>
    <row r="78" ht="14.25">
      <c r="A78" s="13" t="s">
        <v>111</v>
      </c>
      <c r="B78" s="13" t="s">
        <v>39</v>
      </c>
      <c r="C78" s="14">
        <v>62.100000000000001</v>
      </c>
      <c r="D78" s="13">
        <v>100</v>
      </c>
      <c r="E78" s="14"/>
      <c r="F78" s="17">
        <v>100</v>
      </c>
      <c r="G78" s="13">
        <v>1</v>
      </c>
      <c r="H78" s="14">
        <f t="shared" si="9"/>
        <v>0.621</v>
      </c>
    </row>
    <row r="79" ht="14.25">
      <c r="A79" s="13" t="s">
        <v>112</v>
      </c>
      <c r="B79" s="13" t="s">
        <v>39</v>
      </c>
      <c r="C79" s="14">
        <v>97.75</v>
      </c>
      <c r="D79" s="13">
        <v>100</v>
      </c>
      <c r="E79" s="14"/>
      <c r="F79" s="17">
        <v>100</v>
      </c>
      <c r="G79" s="13">
        <v>1</v>
      </c>
      <c r="H79" s="14">
        <f t="shared" si="9"/>
        <v>0.97750000000000004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128" zoomScale="100" workbookViewId="0">
      <selection activeCell="A1" activeCellId="0" sqref="A1"/>
    </sheetView>
  </sheetViews>
  <sheetFormatPr defaultRowHeight="14.25"/>
  <cols>
    <col bestFit="1" min="1" max="1" width="24.6015625"/>
    <col bestFit="1" min="2" max="2" width="18.23046875"/>
    <col bestFit="1" min="3" max="3" width="20.6015625"/>
    <col bestFit="1" min="4" max="4" width="28.7109375"/>
    <col bestFit="1" min="5" max="5" width="26.203125"/>
    <col bestFit="1" customWidth="1" min="6" max="6" width="27.22265625"/>
    <col bestFit="1" min="7" max="7" width="26.8828125"/>
    <col bestFit="1" min="8" max="8" width="24.140625"/>
  </cols>
  <sheetData>
    <row r="1" s="2" customFormat="1">
      <c r="A1" s="18" t="s">
        <v>113</v>
      </c>
      <c r="B1" s="18" t="s">
        <v>114</v>
      </c>
      <c r="C1" s="18" t="s">
        <v>115</v>
      </c>
      <c r="D1" s="18" t="s">
        <v>116</v>
      </c>
      <c r="E1" s="18" t="s">
        <v>117</v>
      </c>
      <c r="F1" s="18" t="s">
        <v>118</v>
      </c>
      <c r="G1" s="18" t="s">
        <v>119</v>
      </c>
      <c r="I1" s="2" t="s">
        <v>120</v>
      </c>
    </row>
    <row r="2">
      <c r="A2" s="3" t="s">
        <v>9</v>
      </c>
      <c r="B2" s="4">
        <f>'Costes generales'!H2</f>
        <v>1.6000000000000001</v>
      </c>
      <c r="C2" s="3"/>
      <c r="D2" s="3"/>
      <c r="E2" s="3"/>
      <c r="F2" s="3"/>
      <c r="G2" s="4">
        <f>'Costes generales'!H2/3</f>
        <v>0.53333333333333333</v>
      </c>
      <c r="I2">
        <v>4</v>
      </c>
    </row>
    <row r="3">
      <c r="A3" s="3" t="s">
        <v>38</v>
      </c>
      <c r="B3" s="4"/>
      <c r="C3" s="4">
        <f>'Costes generales'!H21</f>
        <v>1.6699999999999999</v>
      </c>
      <c r="D3" s="3"/>
      <c r="E3" s="3"/>
      <c r="F3" s="3"/>
      <c r="G3" s="3"/>
    </row>
    <row r="4">
      <c r="A4" s="3" t="s">
        <v>47</v>
      </c>
      <c r="B4" s="4"/>
      <c r="C4" s="4"/>
      <c r="D4" s="4">
        <f>'Costes generales'!H28</f>
        <v>0.066000000000000003</v>
      </c>
      <c r="E4" s="3"/>
      <c r="F4" s="3"/>
      <c r="G4" s="3"/>
    </row>
    <row r="5">
      <c r="A5" s="3" t="s">
        <v>41</v>
      </c>
      <c r="B5" s="4"/>
      <c r="C5" s="4">
        <f>'Costes generales'!H23</f>
        <v>0.19800000000000004</v>
      </c>
      <c r="D5" s="4">
        <f>'Costes generales'!H23</f>
        <v>0.19800000000000004</v>
      </c>
      <c r="E5" s="3"/>
      <c r="F5" s="3"/>
      <c r="G5" s="3"/>
    </row>
    <row r="6">
      <c r="A6" s="3" t="s">
        <v>43</v>
      </c>
      <c r="B6" s="4"/>
      <c r="C6" s="3"/>
      <c r="D6" s="3"/>
      <c r="E6" s="4">
        <f>'Costes generales'!H25*2</f>
        <v>0.55000000000000004</v>
      </c>
      <c r="F6" s="4">
        <f>'Costes generales'!H25*3.5</f>
        <v>0.96250000000000013</v>
      </c>
      <c r="G6" s="3"/>
    </row>
    <row r="7">
      <c r="A7" s="3" t="s">
        <v>121</v>
      </c>
      <c r="B7" s="4">
        <f>'Costes generales'!H3</f>
        <v>0.19833333333333331</v>
      </c>
      <c r="C7" s="4">
        <f>'Costes generales'!H3</f>
        <v>0.19833333333333331</v>
      </c>
      <c r="D7" s="4">
        <f>'Costes generales'!H3</f>
        <v>0.19833333333333331</v>
      </c>
      <c r="E7" s="3"/>
      <c r="F7" s="3"/>
      <c r="G7" s="4">
        <f>'Costes generales'!H3*300/250/3</f>
        <v>0.079333333333333325</v>
      </c>
    </row>
    <row r="8">
      <c r="A8" s="3" t="s">
        <v>101</v>
      </c>
      <c r="B8" s="4">
        <f>'Costes generales'!H69</f>
        <v>0.065799999999999997</v>
      </c>
      <c r="C8" s="4">
        <f>'Costes generales'!H69</f>
        <v>0.065799999999999997</v>
      </c>
      <c r="D8" s="4">
        <f>'Costes generales'!H69</f>
        <v>0.065799999999999997</v>
      </c>
      <c r="E8" s="4"/>
      <c r="F8" s="4">
        <f>'Costes generales'!H69</f>
        <v>0.065799999999999997</v>
      </c>
      <c r="G8" s="3"/>
    </row>
    <row r="9">
      <c r="A9" s="3" t="s">
        <v>122</v>
      </c>
      <c r="B9" s="4"/>
      <c r="C9" s="4"/>
      <c r="D9" s="4"/>
      <c r="E9" s="4">
        <f>'Costes generales'!H71</f>
        <v>0.024500000000000001</v>
      </c>
      <c r="F9" s="4"/>
      <c r="G9" s="4">
        <f>'Costes generales'!H71</f>
        <v>0.024500000000000001</v>
      </c>
    </row>
    <row r="10">
      <c r="A10" s="3" t="s">
        <v>123</v>
      </c>
      <c r="B10" s="4">
        <f>'Costes generales'!H59</f>
        <v>0.015599999999999999</v>
      </c>
      <c r="C10" s="4">
        <f>'Costes generales'!H59</f>
        <v>0.015599999999999999</v>
      </c>
      <c r="D10" s="4">
        <f>'Costes generales'!H59</f>
        <v>0.015599999999999999</v>
      </c>
      <c r="E10" s="4">
        <f>'Costes generales'!H59</f>
        <v>0.015599999999999999</v>
      </c>
      <c r="F10" s="4">
        <f>'Costes generales'!H59</f>
        <v>0.015599999999999999</v>
      </c>
      <c r="G10" s="3"/>
    </row>
    <row r="11">
      <c r="A11" s="3" t="s">
        <v>124</v>
      </c>
      <c r="B11" s="4">
        <f>'Costes generales'!H65</f>
        <v>0.026699999999999998</v>
      </c>
      <c r="C11" s="4">
        <f>'Costes generales'!H65</f>
        <v>0.026699999999999998</v>
      </c>
      <c r="D11" s="4">
        <f>'Costes generales'!H65</f>
        <v>0.026699999999999998</v>
      </c>
      <c r="E11" s="4">
        <f>'Costes generales'!H65</f>
        <v>0.026699999999999998</v>
      </c>
      <c r="F11" s="19">
        <f>'Costes generales'!H65</f>
        <v>0.026699999999999998</v>
      </c>
      <c r="G11" s="3"/>
    </row>
    <row r="12" s="2" customFormat="1" ht="14.25">
      <c r="A12" s="20" t="s">
        <v>125</v>
      </c>
      <c r="B12" s="21">
        <f>SUM(B2:B11)</f>
        <v>1.9064333333333334</v>
      </c>
      <c r="C12" s="21">
        <f>SUM(C2:C11)</f>
        <v>2.174433333333333</v>
      </c>
      <c r="D12" s="21">
        <f>SUM(D2:D11)</f>
        <v>0.57043333333333324</v>
      </c>
      <c r="E12" s="21">
        <f>SUM(E2:E11)</f>
        <v>0.6167999999999999</v>
      </c>
      <c r="F12" s="22">
        <f>SUM(F2:F11)</f>
        <v>1.0706000000000002</v>
      </c>
      <c r="G12" s="23">
        <f>SUM(G2:G11)</f>
        <v>0.63716666666666666</v>
      </c>
    </row>
    <row r="13" ht="14.25">
      <c r="A13" s="18" t="s">
        <v>126</v>
      </c>
      <c r="B13" s="4">
        <f>B12*$I$2</f>
        <v>7.6257333333333337</v>
      </c>
      <c r="C13" s="4">
        <f>C12*$I$2</f>
        <v>8.697733333333332</v>
      </c>
      <c r="D13" s="4">
        <f>D12*$I$2</f>
        <v>2.2817333333333329</v>
      </c>
      <c r="E13" s="4">
        <f>E12*$I$2</f>
        <v>2.4671999999999996</v>
      </c>
      <c r="F13" s="4">
        <f>F12*$I$2</f>
        <v>4.2824000000000009</v>
      </c>
      <c r="G13" s="4">
        <f>G12*$I$2</f>
        <v>2.5486666666666666</v>
      </c>
    </row>
    <row r="14" ht="14.25">
      <c r="A14" s="18" t="s">
        <v>127</v>
      </c>
      <c r="B14" s="4">
        <v>4.7999999999999998</v>
      </c>
      <c r="C14" s="4">
        <v>5.5</v>
      </c>
      <c r="D14" s="4">
        <v>5.5</v>
      </c>
      <c r="E14" s="4">
        <v>1.8999999999999999</v>
      </c>
      <c r="F14" s="4">
        <v>4</v>
      </c>
      <c r="G14" s="4">
        <v>4</v>
      </c>
    </row>
    <row r="15" ht="14.25">
      <c r="A15" s="18" t="s">
        <v>128</v>
      </c>
      <c r="B15" s="4">
        <f>B14-B12</f>
        <v>2.8935666666666666</v>
      </c>
      <c r="C15" s="4">
        <f>C14-C12</f>
        <v>3.325566666666667</v>
      </c>
      <c r="D15" s="4">
        <f>D14-D12</f>
        <v>4.9295666666666671</v>
      </c>
      <c r="E15" s="4">
        <f>E14-E12</f>
        <v>1.2831999999999999</v>
      </c>
      <c r="F15" s="4">
        <f>F14-F12</f>
        <v>2.9293999999999998</v>
      </c>
      <c r="G15" s="4">
        <f>G14-G12</f>
        <v>3.3628333333333336</v>
      </c>
    </row>
    <row r="16" ht="14.25">
      <c r="A16" s="18" t="s">
        <v>129</v>
      </c>
      <c r="B16" s="24">
        <f>B15/B14</f>
        <v>0.60282638888888895</v>
      </c>
      <c r="C16" s="24">
        <f>C15/C14</f>
        <v>0.60464848484848488</v>
      </c>
      <c r="D16" s="24">
        <f>D15/D14</f>
        <v>0.89628484848484857</v>
      </c>
      <c r="E16" s="24">
        <f>E15/E14</f>
        <v>0.67536842105263151</v>
      </c>
      <c r="F16" s="24">
        <f>F15/F14</f>
        <v>0.73234999999999995</v>
      </c>
      <c r="G16" s="24">
        <f>G15/G14</f>
        <v>0.84070833333333339</v>
      </c>
    </row>
    <row r="17" ht="14.25">
      <c r="A17" s="2"/>
      <c r="B17" s="25"/>
    </row>
    <row r="19" s="2" customFormat="1" ht="15">
      <c r="A19" s="26" t="s">
        <v>130</v>
      </c>
      <c r="B19" s="26" t="s">
        <v>131</v>
      </c>
      <c r="C19" s="26" t="s">
        <v>132</v>
      </c>
      <c r="D19" s="26" t="s">
        <v>133</v>
      </c>
      <c r="E19" s="26" t="s">
        <v>134</v>
      </c>
      <c r="F19" s="26" t="s">
        <v>135</v>
      </c>
      <c r="G19" s="26" t="s">
        <v>136</v>
      </c>
      <c r="H19" s="26" t="s">
        <v>137</v>
      </c>
    </row>
    <row r="20" ht="14.25">
      <c r="A20" s="27" t="s">
        <v>138</v>
      </c>
      <c r="B20" s="28"/>
      <c r="C20" s="28"/>
      <c r="D20" s="28"/>
      <c r="E20" s="28"/>
      <c r="F20" s="28"/>
      <c r="G20" s="28">
        <f>'Costes generales'!H44</f>
        <v>0.041900000000000007</v>
      </c>
      <c r="H20" s="28">
        <f>'Costes generales'!H48</f>
        <v>0.067599999999999993</v>
      </c>
    </row>
    <row r="21" ht="14.25">
      <c r="A21" s="27" t="s">
        <v>139</v>
      </c>
      <c r="B21" s="28">
        <f>'Costes generales'!H43</f>
        <v>0.1968</v>
      </c>
      <c r="C21" s="28">
        <f>'Costes generales'!H43</f>
        <v>0.1968</v>
      </c>
      <c r="D21" s="28">
        <f>'Costes generales'!H43</f>
        <v>0.1968</v>
      </c>
      <c r="E21" s="28">
        <f>'Costes generales'!H43</f>
        <v>0.1968</v>
      </c>
      <c r="F21" s="28">
        <f>'Costes generales'!H43</f>
        <v>0.1968</v>
      </c>
      <c r="G21" s="28"/>
      <c r="H21" s="28"/>
    </row>
    <row r="22" ht="14.25">
      <c r="A22" s="27" t="s">
        <v>140</v>
      </c>
      <c r="B22" s="28"/>
      <c r="C22" s="28">
        <f>'Costes generales'!H49</f>
        <v>0.0246</v>
      </c>
      <c r="D22" s="28">
        <f>'Costes generales'!H49*3</f>
        <v>0.073800000000000004</v>
      </c>
      <c r="E22" s="28"/>
      <c r="F22" s="28">
        <f>'Costes generales'!H49*4</f>
        <v>0.098400000000000001</v>
      </c>
      <c r="G22" s="28"/>
      <c r="H22" s="28"/>
    </row>
    <row r="23" ht="14.25">
      <c r="A23" s="27" t="s">
        <v>141</v>
      </c>
      <c r="B23" s="28">
        <f>'Costes generales'!H67</f>
        <v>0.0264</v>
      </c>
      <c r="C23" s="28">
        <f>'Costes generales'!H67</f>
        <v>0.0264</v>
      </c>
      <c r="D23" s="28"/>
      <c r="E23" s="28"/>
      <c r="F23" s="28"/>
      <c r="G23" s="28"/>
      <c r="H23" s="28"/>
    </row>
    <row r="24" ht="14.25">
      <c r="A24" s="27" t="s">
        <v>142</v>
      </c>
      <c r="B24" s="28"/>
      <c r="C24" s="28"/>
      <c r="D24" s="28">
        <f>'Costes generales'!H68</f>
        <v>0.043400000000000001</v>
      </c>
      <c r="E24" s="28">
        <f>'Costes generales'!H68</f>
        <v>0.043400000000000001</v>
      </c>
      <c r="F24" s="28">
        <f>'Costes generales'!H68</f>
        <v>0.043400000000000001</v>
      </c>
      <c r="G24" s="28"/>
      <c r="H24" s="28"/>
    </row>
    <row r="25" ht="14.25">
      <c r="A25" s="27" t="s">
        <v>143</v>
      </c>
      <c r="B25" s="28"/>
      <c r="C25" s="28"/>
      <c r="D25" s="28"/>
      <c r="E25" s="28"/>
      <c r="F25" s="28"/>
      <c r="G25" s="28">
        <f>'Costes generales'!H69</f>
        <v>0.065799999999999997</v>
      </c>
      <c r="H25" s="28">
        <f>'Costes generales'!H69</f>
        <v>0.065799999999999997</v>
      </c>
    </row>
    <row r="26" ht="14.25">
      <c r="A26" s="27" t="s">
        <v>94</v>
      </c>
      <c r="B26" s="28">
        <f>'Costes generales'!H62</f>
        <v>0.029699999999999997</v>
      </c>
      <c r="C26" s="28">
        <f>'Costes generales'!H62</f>
        <v>0.029699999999999997</v>
      </c>
      <c r="D26" s="28"/>
      <c r="E26" s="28"/>
      <c r="F26" s="28"/>
      <c r="G26" s="28"/>
      <c r="H26" s="28"/>
    </row>
    <row r="27" ht="14.25">
      <c r="A27" s="27" t="s">
        <v>95</v>
      </c>
      <c r="B27" s="28"/>
      <c r="C27" s="28"/>
      <c r="D27" s="28">
        <f>'Costes generales'!H63</f>
        <v>0.043200000000000002</v>
      </c>
      <c r="E27" s="28">
        <f>'Costes generales'!H63</f>
        <v>0.043200000000000002</v>
      </c>
      <c r="F27" s="28">
        <f>'Costes generales'!H63</f>
        <v>0.043200000000000002</v>
      </c>
      <c r="G27" s="28"/>
      <c r="H27" s="28"/>
    </row>
    <row r="28" ht="14.25">
      <c r="A28" s="27" t="s">
        <v>144</v>
      </c>
      <c r="B28" s="28"/>
      <c r="C28" s="28"/>
      <c r="D28" s="28"/>
      <c r="E28" s="28"/>
      <c r="F28" s="28"/>
      <c r="G28" s="28">
        <f>'Costes generales'!H64</f>
        <v>0.037499999999999999</v>
      </c>
      <c r="H28" s="28">
        <f>'Costes generales'!H64</f>
        <v>0.037499999999999999</v>
      </c>
    </row>
    <row r="29" ht="14.25">
      <c r="A29" s="27" t="s">
        <v>98</v>
      </c>
      <c r="B29" s="29">
        <f>'Costes generales'!H66</f>
        <v>0.0038999999999999998</v>
      </c>
      <c r="C29" s="29">
        <f>'Costes generales'!H66</f>
        <v>0.0038999999999999998</v>
      </c>
      <c r="D29" s="28">
        <f>'Costes generales'!H66</f>
        <v>0.0038999999999999998</v>
      </c>
      <c r="E29" s="29">
        <f>'Costes generales'!H66</f>
        <v>0.0038999999999999998</v>
      </c>
      <c r="F29" s="29">
        <f>'Costes generales'!H66</f>
        <v>0.0038999999999999998</v>
      </c>
      <c r="G29" s="29">
        <f>'Costes generales'!H66</f>
        <v>0.0038999999999999998</v>
      </c>
      <c r="H29" s="29">
        <f>'Costes generales'!H66</f>
        <v>0.0038999999999999998</v>
      </c>
    </row>
    <row r="30" ht="14.25">
      <c r="A30" s="27" t="s">
        <v>80</v>
      </c>
      <c r="B30" s="28">
        <f>'Costes generales'!H50</f>
        <v>0.017999999999999999</v>
      </c>
      <c r="C30" s="28">
        <f>'Costes generales'!H50</f>
        <v>0.017999999999999999</v>
      </c>
      <c r="D30" s="28">
        <f>'Costes generales'!H50</f>
        <v>0.017999999999999999</v>
      </c>
      <c r="E30" s="28">
        <f>'Costes generales'!H50</f>
        <v>0.017999999999999999</v>
      </c>
      <c r="F30" s="28">
        <f>'Costes generales'!H50</f>
        <v>0.017999999999999999</v>
      </c>
      <c r="G30" s="28">
        <f>'Costes generales'!H50</f>
        <v>0.017999999999999999</v>
      </c>
      <c r="H30" s="28">
        <f>'Costes generales'!H50</f>
        <v>0.017999999999999999</v>
      </c>
    </row>
    <row r="31" s="2" customFormat="1" ht="14.25">
      <c r="A31" s="30" t="s">
        <v>125</v>
      </c>
      <c r="B31" s="31">
        <f>SUM(B20:B30)</f>
        <v>0.27480000000000004</v>
      </c>
      <c r="C31" s="31">
        <f>SUM(C20:C30)</f>
        <v>0.29940000000000005</v>
      </c>
      <c r="D31" s="31">
        <f>SUM(D20:D30)</f>
        <v>0.37910000000000005</v>
      </c>
      <c r="E31" s="31">
        <f>SUM(E20:E30)</f>
        <v>0.30530000000000002</v>
      </c>
      <c r="F31" s="31">
        <f>SUM(F20:F30)</f>
        <v>0.40370000000000006</v>
      </c>
      <c r="G31" s="31">
        <f>SUM(G20:G30)</f>
        <v>0.16709999999999997</v>
      </c>
      <c r="H31" s="31">
        <f>SUM(H20:H30)</f>
        <v>0.19279999999999997</v>
      </c>
    </row>
    <row r="32" ht="14.25">
      <c r="A32" s="26" t="s">
        <v>126</v>
      </c>
      <c r="B32" s="28">
        <f>B31*$I$2</f>
        <v>1.0992000000000002</v>
      </c>
      <c r="C32" s="28">
        <f>C31*$I$2</f>
        <v>1.1976000000000002</v>
      </c>
      <c r="D32" s="28">
        <f>D31*$I$2</f>
        <v>1.5164000000000002</v>
      </c>
      <c r="E32" s="28">
        <f>E31*$I$2</f>
        <v>1.2212000000000001</v>
      </c>
      <c r="F32" s="28">
        <f>F31*$I$2</f>
        <v>1.6148000000000002</v>
      </c>
      <c r="G32" s="28">
        <f>G31*$I$2</f>
        <v>0.66839999999999988</v>
      </c>
      <c r="H32" s="28">
        <f>H31*$I$2</f>
        <v>0.77119999999999989</v>
      </c>
    </row>
    <row r="33" ht="14.25">
      <c r="A33" s="26" t="s">
        <v>127</v>
      </c>
      <c r="B33" s="28">
        <v>1</v>
      </c>
      <c r="C33" s="28">
        <v>1.1000000000000001</v>
      </c>
      <c r="D33" s="28">
        <v>1.3</v>
      </c>
      <c r="E33" s="28">
        <v>1.5</v>
      </c>
      <c r="F33" s="28">
        <v>1.5</v>
      </c>
      <c r="G33" s="28">
        <v>1.5</v>
      </c>
      <c r="H33" s="28">
        <v>1.5</v>
      </c>
    </row>
    <row r="34" ht="14.25">
      <c r="A34" s="26" t="s">
        <v>128</v>
      </c>
      <c r="B34" s="28">
        <f>B33-B31</f>
        <v>0.72519999999999996</v>
      </c>
      <c r="C34" s="28">
        <f>C33-C31</f>
        <v>0.80059999999999998</v>
      </c>
      <c r="D34" s="28">
        <f>D33-D31</f>
        <v>0.92090000000000005</v>
      </c>
      <c r="E34" s="28">
        <f>E33-E31</f>
        <v>1.1947000000000001</v>
      </c>
      <c r="F34" s="28">
        <f>F33-F31</f>
        <v>1.0962999999999998</v>
      </c>
      <c r="G34" s="28">
        <f>G33-G31</f>
        <v>1.3329</v>
      </c>
      <c r="H34" s="28">
        <f>H33-H31</f>
        <v>1.3071999999999999</v>
      </c>
    </row>
    <row r="35" ht="14.25">
      <c r="A35" s="26" t="s">
        <v>129</v>
      </c>
      <c r="B35" s="32">
        <f>B34/B33</f>
        <v>0.72519999999999996</v>
      </c>
      <c r="C35" s="32">
        <f>C34/C33</f>
        <v>0.7278181818181817</v>
      </c>
      <c r="D35" s="32">
        <f>D34/D33</f>
        <v>0.70838461538461539</v>
      </c>
      <c r="E35" s="32">
        <f>E34/E33</f>
        <v>0.79646666666666677</v>
      </c>
      <c r="F35" s="32">
        <f>F34/F33</f>
        <v>0.73086666666666655</v>
      </c>
      <c r="G35" s="32">
        <f>G34/G33</f>
        <v>0.88859999999999995</v>
      </c>
      <c r="H35" s="32">
        <f>H34/H33</f>
        <v>0.87146666666666661</v>
      </c>
    </row>
    <row r="36" ht="14.25">
      <c r="A36" s="7"/>
      <c r="B36" s="33"/>
      <c r="C36" s="25"/>
      <c r="D36" s="25"/>
    </row>
    <row r="38" s="2" customFormat="1" ht="14.25">
      <c r="A38" s="34" t="s">
        <v>145</v>
      </c>
      <c r="B38" s="34" t="s">
        <v>146</v>
      </c>
      <c r="C38" s="34" t="s">
        <v>147</v>
      </c>
      <c r="D38" s="34" t="s">
        <v>148</v>
      </c>
      <c r="E38" s="34" t="s">
        <v>149</v>
      </c>
      <c r="F38" s="34" t="s">
        <v>150</v>
      </c>
      <c r="G38" s="34" t="s">
        <v>151</v>
      </c>
    </row>
    <row r="39" ht="14.25">
      <c r="A39" s="13" t="s">
        <v>152</v>
      </c>
      <c r="B39" s="14">
        <f>'Costes generales'!H6</f>
        <v>0.039599999999999996</v>
      </c>
      <c r="C39" s="14">
        <f>'Costes generales'!H6</f>
        <v>0.039599999999999996</v>
      </c>
      <c r="D39" s="14">
        <f>'Costes generales'!H6</f>
        <v>0.039599999999999996</v>
      </c>
      <c r="E39" s="14">
        <f>'Costes generales'!H6</f>
        <v>0.039599999999999996</v>
      </c>
      <c r="F39" s="14">
        <f>'Costes generales'!H6</f>
        <v>0.039599999999999996</v>
      </c>
      <c r="G39" s="14">
        <f>'Costes generales'!H6</f>
        <v>0.039599999999999996</v>
      </c>
    </row>
    <row r="40" ht="14.25">
      <c r="A40" s="13" t="s">
        <v>153</v>
      </c>
      <c r="B40" s="14">
        <f>'Costes generales'!H13</f>
        <v>0.043999999999999997</v>
      </c>
      <c r="C40" s="13"/>
      <c r="D40" s="13"/>
      <c r="E40" s="13"/>
      <c r="F40" s="13"/>
      <c r="G40" s="13"/>
    </row>
    <row r="41" ht="14.25">
      <c r="A41" s="13" t="s">
        <v>36</v>
      </c>
      <c r="B41" s="13"/>
      <c r="C41" s="14">
        <f>'Costes generales'!H19</f>
        <v>0.11849999999999999</v>
      </c>
      <c r="D41" s="13"/>
      <c r="E41" s="13"/>
      <c r="F41" s="13"/>
      <c r="G41" s="13"/>
    </row>
    <row r="42" ht="14.25">
      <c r="A42" s="13" t="s">
        <v>154</v>
      </c>
      <c r="B42" s="13"/>
      <c r="C42" s="13"/>
      <c r="D42" s="14">
        <f>'Costes generales'!H20</f>
        <v>0.20250000000000001</v>
      </c>
      <c r="E42" s="13"/>
      <c r="F42" s="13"/>
      <c r="G42" s="14">
        <f>'Costes generales'!H20</f>
        <v>0.20250000000000001</v>
      </c>
    </row>
    <row r="43" ht="14.25">
      <c r="A43" s="13" t="s">
        <v>155</v>
      </c>
      <c r="B43" s="13"/>
      <c r="C43" s="13"/>
      <c r="D43" s="14">
        <f>'Costes generales'!H9</f>
        <v>0.091818181818181813</v>
      </c>
      <c r="E43" s="13"/>
      <c r="F43" s="13"/>
      <c r="G43" s="13"/>
    </row>
    <row r="44" ht="14.25">
      <c r="A44" s="13" t="s">
        <v>41</v>
      </c>
      <c r="B44" s="13"/>
      <c r="C44" s="13"/>
      <c r="D44" s="13"/>
      <c r="E44" s="14">
        <f>'Costes generales'!H23/2</f>
        <v>0.099000000000000019</v>
      </c>
      <c r="F44" s="14">
        <f>'Costes generales'!H23/2</f>
        <v>0.099000000000000019</v>
      </c>
      <c r="G44" s="13"/>
    </row>
    <row r="45" ht="14.25">
      <c r="A45" s="13" t="s">
        <v>156</v>
      </c>
      <c r="B45" s="13"/>
      <c r="C45" s="13"/>
      <c r="D45" s="13"/>
      <c r="E45" s="13"/>
      <c r="F45" s="14">
        <f>'Costes generales'!H8/2</f>
        <v>0.044850000000000001</v>
      </c>
      <c r="G45" s="13"/>
    </row>
    <row r="46" ht="14.25">
      <c r="A46" s="13" t="s">
        <v>46</v>
      </c>
      <c r="B46" s="13"/>
      <c r="C46" s="13"/>
      <c r="D46" s="13"/>
      <c r="E46" s="14">
        <f>'Costes generales'!H27</f>
        <v>0.035571428571428573</v>
      </c>
      <c r="F46" s="13"/>
      <c r="G46" s="13"/>
    </row>
    <row r="47" ht="14.25">
      <c r="A47" s="13" t="s">
        <v>157</v>
      </c>
      <c r="B47" s="13"/>
      <c r="C47" s="13"/>
      <c r="D47" s="13"/>
      <c r="E47" s="14"/>
      <c r="F47" s="14">
        <f>AVERAGE('Costes generales'!H10:H12)</f>
        <v>0.037315032679738562</v>
      </c>
      <c r="G47" s="13"/>
    </row>
    <row r="48" ht="14.25">
      <c r="A48" s="13" t="s">
        <v>29</v>
      </c>
      <c r="B48" s="14">
        <f>'Costes generales'!H15</f>
        <v>0.071999999999999995</v>
      </c>
      <c r="C48" s="14">
        <f>'Costes generales'!H15/2</f>
        <v>0.035999999999999997</v>
      </c>
      <c r="D48" s="13"/>
      <c r="E48" s="13"/>
      <c r="F48" s="13"/>
      <c r="G48" s="14">
        <f>'Costes generales'!H15/2</f>
        <v>0.035999999999999997</v>
      </c>
    </row>
    <row r="49" ht="14.25">
      <c r="A49" s="13" t="s">
        <v>34</v>
      </c>
      <c r="B49" s="14">
        <f>'Costes generales'!H18</f>
        <v>0.0115</v>
      </c>
      <c r="C49" s="14">
        <f>'Costes generales'!H18</f>
        <v>0.0115</v>
      </c>
      <c r="D49" s="13"/>
      <c r="E49" s="13"/>
      <c r="F49" s="13"/>
      <c r="G49" s="13"/>
    </row>
    <row r="50" ht="14.25">
      <c r="A50" s="13" t="s">
        <v>49</v>
      </c>
      <c r="B50" s="13"/>
      <c r="C50" s="13"/>
      <c r="D50" s="13"/>
      <c r="E50" s="14">
        <f>'Costes generales'!H29</f>
        <v>0.1275</v>
      </c>
      <c r="F50" s="13"/>
      <c r="G50" s="13"/>
    </row>
    <row r="51" ht="14.25">
      <c r="A51" s="13" t="s">
        <v>58</v>
      </c>
      <c r="B51" s="13"/>
      <c r="C51" s="13"/>
      <c r="D51" s="13"/>
      <c r="E51" s="14">
        <f>'Costes generales'!H35</f>
        <v>0.024</v>
      </c>
      <c r="F51" s="13"/>
      <c r="G51" s="13"/>
    </row>
    <row r="52" ht="14.25">
      <c r="A52" s="13" t="s">
        <v>50</v>
      </c>
      <c r="B52" s="13"/>
      <c r="C52" s="13"/>
      <c r="D52" s="14">
        <f>'Costes generales'!H30</f>
        <v>0.054545454545454543</v>
      </c>
      <c r="E52" s="13"/>
      <c r="F52" s="14">
        <f>'Costes generales'!H30</f>
        <v>0.054545454545454543</v>
      </c>
      <c r="G52" s="13"/>
    </row>
    <row r="53" ht="14.25">
      <c r="A53" s="13" t="s">
        <v>62</v>
      </c>
      <c r="B53" s="13"/>
      <c r="C53" s="13"/>
      <c r="D53" s="14"/>
      <c r="E53" s="13"/>
      <c r="F53" s="14"/>
      <c r="G53" s="35">
        <f>'Costes generales'!H38</f>
        <v>0.0092000000000000016</v>
      </c>
    </row>
    <row r="54" ht="14.25">
      <c r="A54" s="13" t="s">
        <v>64</v>
      </c>
      <c r="B54" s="13"/>
      <c r="C54" s="13"/>
      <c r="D54" s="14"/>
      <c r="E54" s="13"/>
      <c r="F54" s="14"/>
      <c r="G54" s="14">
        <f>'Costes generales'!H39</f>
        <v>0.0195</v>
      </c>
    </row>
    <row r="55" ht="14.25">
      <c r="A55" s="13" t="s">
        <v>82</v>
      </c>
      <c r="B55" s="14">
        <f>'Costes generales'!H52</f>
        <v>0.058499999999999996</v>
      </c>
      <c r="C55" s="14">
        <f>'Costes generales'!H52</f>
        <v>0.058499999999999996</v>
      </c>
      <c r="D55" s="14">
        <f>'Costes generales'!H52</f>
        <v>0.058499999999999996</v>
      </c>
      <c r="E55" s="14">
        <f>'Costes generales'!H52</f>
        <v>0.058499999999999996</v>
      </c>
      <c r="F55" s="14">
        <f>'Costes generales'!H52</f>
        <v>0.058499999999999996</v>
      </c>
      <c r="G55" s="14">
        <f>'Costes generales'!H52</f>
        <v>0.058499999999999996</v>
      </c>
    </row>
    <row r="56" ht="14.25">
      <c r="A56" s="13" t="s">
        <v>158</v>
      </c>
      <c r="B56" s="14">
        <f>'Costes generales'!H54</f>
        <v>0.0103</v>
      </c>
      <c r="C56" s="14">
        <f>'Costes generales'!H54</f>
        <v>0.0103</v>
      </c>
      <c r="D56" s="14">
        <f>'Costes generales'!H54</f>
        <v>0.0103</v>
      </c>
      <c r="E56" s="14">
        <f>'Costes generales'!H54</f>
        <v>0.0103</v>
      </c>
      <c r="F56" s="14">
        <f>'Costes generales'!H54</f>
        <v>0.0103</v>
      </c>
      <c r="G56" s="14">
        <f>'Costes generales'!H54</f>
        <v>0.0103</v>
      </c>
    </row>
    <row r="57" s="2" customFormat="1" ht="14.25">
      <c r="A57" s="36" t="s">
        <v>125</v>
      </c>
      <c r="B57" s="37">
        <f>SUM(B39:B56)</f>
        <v>0.2359</v>
      </c>
      <c r="C57" s="37">
        <f>SUM(C39:C56)</f>
        <v>0.27439999999999998</v>
      </c>
      <c r="D57" s="37">
        <f>SUM(D39:D56)</f>
        <v>0.45726363636363637</v>
      </c>
      <c r="E57" s="37">
        <f>SUM(E39:E56)</f>
        <v>0.39447142857142858</v>
      </c>
      <c r="F57" s="37">
        <f>SUM(F39:F56)</f>
        <v>0.34411048722519311</v>
      </c>
      <c r="G57" s="37">
        <f>SUM(G39:G56)</f>
        <v>0.37559999999999999</v>
      </c>
      <c r="H57" s="25">
        <f>AVERAGE(B57:G57)</f>
        <v>0.34695759202670967</v>
      </c>
      <c r="I57" s="25"/>
    </row>
    <row r="58" ht="14.25">
      <c r="A58" s="34" t="s">
        <v>126</v>
      </c>
      <c r="B58" s="14">
        <f>B57*$I$2</f>
        <v>0.94359999999999999</v>
      </c>
      <c r="C58" s="14">
        <f>C57*$I$2</f>
        <v>1.0975999999999999</v>
      </c>
      <c r="D58" s="14">
        <f>D57*$I$2</f>
        <v>1.8290545454545455</v>
      </c>
      <c r="E58" s="14">
        <f>E57*$I$2</f>
        <v>1.5778857142857143</v>
      </c>
      <c r="F58" s="14">
        <f>F57*$I$2</f>
        <v>1.3764419489007724</v>
      </c>
      <c r="G58" s="14">
        <f>G57*$I$2</f>
        <v>1.5024</v>
      </c>
    </row>
    <row r="59" ht="14.25">
      <c r="A59" s="34" t="s">
        <v>127</v>
      </c>
      <c r="B59" s="14">
        <v>1.8999999999999999</v>
      </c>
      <c r="C59" s="14">
        <v>1.8999999999999999</v>
      </c>
      <c r="D59" s="14">
        <v>1.8999999999999999</v>
      </c>
      <c r="E59" s="14">
        <v>1.8999999999999999</v>
      </c>
      <c r="F59" s="14">
        <v>1.8999999999999999</v>
      </c>
      <c r="G59" s="14">
        <v>1.8999999999999999</v>
      </c>
    </row>
    <row r="60" ht="14.25">
      <c r="A60" s="34" t="s">
        <v>128</v>
      </c>
      <c r="B60" s="14">
        <f>B59-B57</f>
        <v>1.6640999999999999</v>
      </c>
      <c r="C60" s="14">
        <f>C59-C57</f>
        <v>1.6255999999999999</v>
      </c>
      <c r="D60" s="14">
        <f>D59-D57</f>
        <v>1.4427363636363635</v>
      </c>
      <c r="E60" s="14">
        <f>E59-E57</f>
        <v>1.5055285714285713</v>
      </c>
      <c r="F60" s="14">
        <f>F59-F57</f>
        <v>1.5558895127748067</v>
      </c>
      <c r="G60" s="14">
        <f>G59-G57</f>
        <v>1.5244</v>
      </c>
    </row>
    <row r="61" ht="14.25">
      <c r="A61" s="34" t="s">
        <v>129</v>
      </c>
      <c r="B61" s="38">
        <f>B60/B59</f>
        <v>0.87584210526315787</v>
      </c>
      <c r="C61" s="38">
        <f>C60/C59</f>
        <v>0.85557894736842111</v>
      </c>
      <c r="D61" s="38">
        <f>D60/D59</f>
        <v>0.75933492822966497</v>
      </c>
      <c r="E61" s="38">
        <f>E60/E59</f>
        <v>0.79238345864661652</v>
      </c>
      <c r="F61" s="38">
        <f>F60/F59</f>
        <v>0.81888921724989827</v>
      </c>
      <c r="G61" s="38">
        <f>G60/G59</f>
        <v>0.8023157894736842</v>
      </c>
    </row>
    <row r="64" s="2" customFormat="1" ht="14.25">
      <c r="A64" s="34" t="s">
        <v>159</v>
      </c>
      <c r="B64" s="34" t="s">
        <v>146</v>
      </c>
      <c r="C64" s="34" t="s">
        <v>147</v>
      </c>
      <c r="D64" s="34" t="s">
        <v>160</v>
      </c>
      <c r="E64" s="34" t="s">
        <v>161</v>
      </c>
    </row>
    <row r="65" ht="14.25">
      <c r="A65" s="13" t="s">
        <v>162</v>
      </c>
      <c r="B65" s="14">
        <f>'Costes generales'!H7</f>
        <v>0.5625</v>
      </c>
      <c r="C65" s="14">
        <f>'Costes generales'!H7</f>
        <v>0.5625</v>
      </c>
      <c r="D65" s="14">
        <f>'Costes generales'!H7</f>
        <v>0.5625</v>
      </c>
      <c r="E65" s="14">
        <f>'Costes generales'!H7</f>
        <v>0.5625</v>
      </c>
    </row>
    <row r="66" ht="14.25">
      <c r="A66" s="13" t="s">
        <v>153</v>
      </c>
      <c r="B66" s="14">
        <f>'Costes generales'!H13*1.5</f>
        <v>0.066000000000000003</v>
      </c>
      <c r="C66" s="14"/>
      <c r="D66" s="14">
        <f>'Costes generales'!H13</f>
        <v>0.043999999999999997</v>
      </c>
      <c r="E66" s="14"/>
    </row>
    <row r="67" ht="14.25">
      <c r="A67" s="13" t="s">
        <v>36</v>
      </c>
      <c r="B67" s="14"/>
      <c r="C67" s="14">
        <f>'Costes generales'!H19*1.5</f>
        <v>0.17774999999999999</v>
      </c>
      <c r="D67" s="14">
        <f>'Costes generales'!H19</f>
        <v>0.11849999999999999</v>
      </c>
      <c r="E67" s="14"/>
    </row>
    <row r="68" ht="14.25">
      <c r="A68" s="13" t="s">
        <v>27</v>
      </c>
      <c r="B68" s="14"/>
      <c r="C68" s="14"/>
      <c r="D68" s="14"/>
      <c r="E68" s="14">
        <f>'Costes generales'!H14</f>
        <v>0.64000000000000001</v>
      </c>
    </row>
    <row r="69" ht="14.25">
      <c r="A69" s="13" t="s">
        <v>29</v>
      </c>
      <c r="B69" s="14">
        <f>'Costes generales'!H15*1.5</f>
        <v>0.10799999999999998</v>
      </c>
      <c r="C69" s="14">
        <f>'Costes generales'!H15*1.5</f>
        <v>0.10799999999999998</v>
      </c>
      <c r="D69" s="14">
        <f>'Costes generales'!H15*1.5</f>
        <v>0.10799999999999998</v>
      </c>
      <c r="E69" s="14">
        <f>'Costes generales'!H15*1.5</f>
        <v>0.10799999999999998</v>
      </c>
    </row>
    <row r="70" ht="14.25">
      <c r="A70" s="13" t="s">
        <v>31</v>
      </c>
      <c r="B70" s="14">
        <f>'Costes generales'!H16</f>
        <v>0.052499999999999998</v>
      </c>
      <c r="C70" s="14">
        <f>'Costes generales'!H16</f>
        <v>0.052499999999999998</v>
      </c>
      <c r="D70" s="14">
        <f>'Costes generales'!H16</f>
        <v>0.052499999999999998</v>
      </c>
      <c r="E70" s="14">
        <f>'Costes generales'!H16</f>
        <v>0.052499999999999998</v>
      </c>
    </row>
    <row r="71" ht="14.25">
      <c r="A71" s="13" t="s">
        <v>32</v>
      </c>
      <c r="B71" s="14">
        <f>'Costes generales'!H17</f>
        <v>0.12720000000000001</v>
      </c>
      <c r="C71" s="14">
        <f>'Costes generales'!H17</f>
        <v>0.12720000000000001</v>
      </c>
      <c r="D71" s="14">
        <f>'Costes generales'!H17</f>
        <v>0.12720000000000001</v>
      </c>
      <c r="E71" s="14"/>
    </row>
    <row r="72" ht="14.25">
      <c r="A72" s="13" t="s">
        <v>62</v>
      </c>
      <c r="B72" s="14"/>
      <c r="C72" s="14"/>
      <c r="D72" s="14"/>
      <c r="E72" s="14">
        <f>'Costes generales'!H38</f>
        <v>0.0092000000000000016</v>
      </c>
    </row>
    <row r="73" ht="14.25">
      <c r="A73" s="13" t="s">
        <v>64</v>
      </c>
      <c r="B73" s="14"/>
      <c r="C73" s="14"/>
      <c r="D73" s="14"/>
      <c r="E73" s="14">
        <f>'Costes generales'!H39</f>
        <v>0.0195</v>
      </c>
    </row>
    <row r="74" ht="14.25">
      <c r="A74" s="13" t="s">
        <v>66</v>
      </c>
      <c r="B74" s="14"/>
      <c r="C74" s="14"/>
      <c r="D74" s="14"/>
      <c r="E74" s="14">
        <f>'Costes generales'!H40</f>
        <v>0.0040000000000000001</v>
      </c>
    </row>
    <row r="75" ht="14.25">
      <c r="A75" s="13" t="s">
        <v>34</v>
      </c>
      <c r="B75" s="14">
        <f>'Costes generales'!H18</f>
        <v>0.0115</v>
      </c>
      <c r="C75" s="14">
        <f>'Costes generales'!H18</f>
        <v>0.0115</v>
      </c>
      <c r="D75" s="14">
        <f>'Costes generales'!H18</f>
        <v>0.0115</v>
      </c>
      <c r="E75" s="14"/>
    </row>
    <row r="76" ht="14.25">
      <c r="A76" s="13" t="s">
        <v>82</v>
      </c>
      <c r="B76" s="14">
        <f>'Costes generales'!H52</f>
        <v>0.058499999999999996</v>
      </c>
      <c r="C76" s="14">
        <f>'Costes generales'!H52</f>
        <v>0.058499999999999996</v>
      </c>
      <c r="D76" s="14">
        <f>'Costes generales'!H52</f>
        <v>0.058499999999999996</v>
      </c>
      <c r="E76" s="14">
        <f>'Costes generales'!H52</f>
        <v>0.058499999999999996</v>
      </c>
    </row>
    <row r="77" ht="14.25">
      <c r="A77" s="13" t="s">
        <v>158</v>
      </c>
      <c r="B77" s="14">
        <f>'Costes generales'!H54</f>
        <v>0.0103</v>
      </c>
      <c r="C77" s="14">
        <f>'Costes generales'!H54</f>
        <v>0.0103</v>
      </c>
      <c r="D77" s="14">
        <f>'Costes generales'!H54</f>
        <v>0.0103</v>
      </c>
      <c r="E77" s="14">
        <f>'Costes generales'!H54</f>
        <v>0.0103</v>
      </c>
    </row>
    <row r="78" ht="14.25">
      <c r="A78" s="13" t="s">
        <v>163</v>
      </c>
      <c r="B78" s="14">
        <f>'Costes generales'!H53</f>
        <v>0.048600000000000004</v>
      </c>
      <c r="C78" s="14">
        <f>'Costes generales'!H53</f>
        <v>0.048600000000000004</v>
      </c>
      <c r="D78" s="14">
        <f>'Costes generales'!H53</f>
        <v>0.048600000000000004</v>
      </c>
      <c r="E78" s="14">
        <f>'Costes generales'!H53</f>
        <v>0.048600000000000004</v>
      </c>
    </row>
    <row r="79" ht="14.25">
      <c r="A79" s="36" t="s">
        <v>125</v>
      </c>
      <c r="B79" s="37">
        <f>SUM(B65:B78)</f>
        <v>1.0450999999999999</v>
      </c>
      <c r="C79" s="37">
        <f>SUM(C65:C78)</f>
        <v>1.1568499999999999</v>
      </c>
      <c r="D79" s="37">
        <f>SUM(D65:D78)</f>
        <v>1.1416000000000002</v>
      </c>
      <c r="E79" s="37">
        <f>SUM(E65:E78)</f>
        <v>1.5131000000000003</v>
      </c>
    </row>
    <row r="80" ht="14.25">
      <c r="A80" s="34" t="s">
        <v>126</v>
      </c>
      <c r="B80" s="14">
        <f>B79*$I$2</f>
        <v>4.1803999999999997</v>
      </c>
      <c r="C80" s="14">
        <f>C79*$I$2</f>
        <v>4.6273999999999997</v>
      </c>
      <c r="D80" s="14">
        <f>D79*$I$2</f>
        <v>4.5664000000000007</v>
      </c>
      <c r="E80" s="14">
        <f>E79*$I$2</f>
        <v>6.0524000000000013</v>
      </c>
    </row>
    <row r="81" ht="14.25">
      <c r="A81" s="34" t="s">
        <v>127</v>
      </c>
      <c r="B81" s="14">
        <v>4.5</v>
      </c>
      <c r="C81" s="14">
        <v>4.5</v>
      </c>
      <c r="D81" s="14">
        <v>4.5</v>
      </c>
      <c r="E81" s="14">
        <v>4.5</v>
      </c>
    </row>
    <row r="82" ht="14.25">
      <c r="A82" s="34" t="s">
        <v>128</v>
      </c>
      <c r="B82" s="14">
        <f>B81-B79</f>
        <v>3.4549000000000003</v>
      </c>
      <c r="C82" s="14">
        <f>C81-C79</f>
        <v>3.3431500000000001</v>
      </c>
      <c r="D82" s="14">
        <f>D81-D79</f>
        <v>3.3583999999999996</v>
      </c>
      <c r="E82" s="14">
        <f>E81-E79</f>
        <v>2.9868999999999994</v>
      </c>
    </row>
    <row r="83" ht="14.25">
      <c r="A83" s="34" t="s">
        <v>129</v>
      </c>
      <c r="B83" s="38">
        <f>B82/B81</f>
        <v>0.76775555555555564</v>
      </c>
      <c r="C83" s="38">
        <f>C82/C81</f>
        <v>0.74292222222222226</v>
      </c>
      <c r="D83" s="38">
        <f>D82/D81</f>
        <v>0.74631111111111104</v>
      </c>
      <c r="E83" s="38">
        <f>E82/E81</f>
        <v>0.66375555555555543</v>
      </c>
    </row>
    <row r="84" ht="14.25">
      <c r="A84" s="7"/>
    </row>
    <row r="87" s="2" customFormat="1" ht="14.25">
      <c r="A87" s="39" t="s">
        <v>164</v>
      </c>
      <c r="B87" s="39" t="s">
        <v>165</v>
      </c>
      <c r="C87" s="39" t="s">
        <v>166</v>
      </c>
      <c r="D87" s="39" t="s">
        <v>167</v>
      </c>
      <c r="E87" s="39" t="s">
        <v>168</v>
      </c>
    </row>
    <row r="88" ht="14.25">
      <c r="A88" s="40" t="s">
        <v>169</v>
      </c>
      <c r="B88" s="41">
        <f>'Costes generales'!H22</f>
        <v>0.28333333333333333</v>
      </c>
      <c r="C88" s="40"/>
      <c r="D88" s="40"/>
      <c r="E88" s="40"/>
    </row>
    <row r="89" ht="14.25">
      <c r="A89" s="40" t="s">
        <v>38</v>
      </c>
      <c r="B89" s="40"/>
      <c r="C89" s="41">
        <f>'Costes generales'!H21</f>
        <v>1.6699999999999999</v>
      </c>
      <c r="D89" s="40"/>
      <c r="E89" s="40"/>
    </row>
    <row r="90" ht="14.25">
      <c r="A90" s="40" t="s">
        <v>170</v>
      </c>
      <c r="B90" s="41">
        <v>0.29999999999999999</v>
      </c>
      <c r="C90" s="41">
        <v>0.29999999999999999</v>
      </c>
      <c r="D90" s="41">
        <f>B90*3</f>
        <v>0.89999999999999991</v>
      </c>
      <c r="E90" s="41">
        <f>B90*2</f>
        <v>0.59999999999999998</v>
      </c>
    </row>
    <row r="91" ht="14.25">
      <c r="A91" s="40" t="s">
        <v>50</v>
      </c>
      <c r="B91" s="41">
        <f>'Costes generales'!H30</f>
        <v>0.054545454545454543</v>
      </c>
      <c r="C91" s="41">
        <f>'Costes generales'!H30</f>
        <v>0.054545454545454543</v>
      </c>
      <c r="D91" s="40"/>
      <c r="E91" s="40"/>
    </row>
    <row r="92" ht="14.25">
      <c r="A92" s="40" t="s">
        <v>45</v>
      </c>
      <c r="B92" s="41">
        <f>'Costes generales'!H26</f>
        <v>0.059999999999999998</v>
      </c>
      <c r="C92" s="41">
        <f>'Costes generales'!H26</f>
        <v>0.059999999999999998</v>
      </c>
      <c r="D92" s="40"/>
      <c r="E92" s="40"/>
    </row>
    <row r="93" ht="14.25">
      <c r="A93" s="40" t="s">
        <v>49</v>
      </c>
      <c r="B93" s="41">
        <f>'Costes generales'!H29</f>
        <v>0.1275</v>
      </c>
      <c r="C93" s="41">
        <f>'Costes generales'!H29</f>
        <v>0.1275</v>
      </c>
      <c r="D93" s="40"/>
      <c r="E93" s="40"/>
    </row>
    <row r="94" ht="14.25">
      <c r="A94" s="40" t="s">
        <v>46</v>
      </c>
      <c r="B94" s="41">
        <f>'Costes generales'!H27</f>
        <v>0.035571428571428573</v>
      </c>
      <c r="C94" s="41">
        <f>'Costes generales'!H27</f>
        <v>0.035571428571428573</v>
      </c>
      <c r="D94" s="40"/>
      <c r="E94" s="40"/>
    </row>
    <row r="95" ht="14.25">
      <c r="A95" s="40" t="s">
        <v>19</v>
      </c>
      <c r="B95" s="41">
        <f>'Costes generales'!H8/3</f>
        <v>0.029899999999999999</v>
      </c>
      <c r="C95" s="41">
        <f>'Costes generales'!H8/3</f>
        <v>0.029899999999999999</v>
      </c>
      <c r="D95" s="40"/>
      <c r="E95" s="40"/>
    </row>
    <row r="96" ht="14.25">
      <c r="A96" s="40" t="s">
        <v>47</v>
      </c>
      <c r="B96" s="41">
        <f>'Costes generales'!H28/5</f>
        <v>0.0132</v>
      </c>
      <c r="C96" s="41">
        <f>'Costes generales'!H28/5</f>
        <v>0.0132</v>
      </c>
      <c r="D96" s="40"/>
      <c r="E96" s="40"/>
    </row>
    <row r="97" ht="14.25">
      <c r="A97" s="40" t="s">
        <v>171</v>
      </c>
      <c r="B97" s="41">
        <f>'Costes generales'!H34</f>
        <v>0.12</v>
      </c>
      <c r="C97" s="40"/>
      <c r="D97" s="40"/>
      <c r="E97" s="40"/>
    </row>
    <row r="98" ht="14.25">
      <c r="A98" s="40" t="s">
        <v>172</v>
      </c>
      <c r="B98" s="41">
        <f>'Costes generales'!H69</f>
        <v>0.065799999999999997</v>
      </c>
      <c r="C98" s="41">
        <f>'Costes generales'!H69</f>
        <v>0.065799999999999997</v>
      </c>
      <c r="D98" s="41">
        <f>'Costes generales'!H69</f>
        <v>0.065799999999999997</v>
      </c>
      <c r="E98" s="41"/>
    </row>
    <row r="99" ht="14.25">
      <c r="A99" s="40" t="s">
        <v>173</v>
      </c>
      <c r="B99" s="41"/>
      <c r="C99" s="40"/>
      <c r="D99" s="41"/>
      <c r="E99" s="41">
        <f>'Costes generales'!H71</f>
        <v>0.024500000000000001</v>
      </c>
    </row>
    <row r="100" ht="14.25">
      <c r="A100" s="40" t="s">
        <v>174</v>
      </c>
      <c r="B100" s="41">
        <f>'Costes generales'!H58</f>
        <v>0.034500000000000003</v>
      </c>
      <c r="C100" s="41">
        <f>'Costes generales'!H58</f>
        <v>0.034500000000000003</v>
      </c>
      <c r="D100" s="41"/>
      <c r="E100" s="41"/>
    </row>
    <row r="101" ht="14.25">
      <c r="A101" s="40" t="s">
        <v>89</v>
      </c>
      <c r="B101" s="40"/>
      <c r="C101" s="40"/>
      <c r="D101" s="41">
        <f>'Costes generales'!H57</f>
        <v>0.0080000000000000002</v>
      </c>
      <c r="E101" s="41">
        <f>'Costes generales'!H57</f>
        <v>0.0080000000000000002</v>
      </c>
    </row>
    <row r="102" ht="14.25">
      <c r="A102" s="40" t="s">
        <v>158</v>
      </c>
      <c r="B102" s="42">
        <f>'Costes generales'!H54</f>
        <v>0.0103</v>
      </c>
      <c r="C102" s="41">
        <f>'Costes generales'!H54</f>
        <v>0.0103</v>
      </c>
      <c r="D102" s="41"/>
      <c r="E102" s="41"/>
    </row>
    <row r="103" s="2" customFormat="1" ht="14.25">
      <c r="A103" s="43" t="s">
        <v>125</v>
      </c>
      <c r="B103" s="44">
        <f>SUM(B88:B90,B98:B102,B93)</f>
        <v>0.82143333333333324</v>
      </c>
      <c r="C103" s="44">
        <f>SUM(C89:C90,C93,C98:C102)</f>
        <v>2.2081</v>
      </c>
      <c r="D103" s="44">
        <f>SUM(D87:D102)</f>
        <v>0.97379999999999989</v>
      </c>
      <c r="E103" s="44">
        <f>SUM(E87:E102)</f>
        <v>0.63249999999999995</v>
      </c>
      <c r="F103" s="2"/>
      <c r="G103" s="2"/>
    </row>
    <row r="104" ht="14.25">
      <c r="A104" s="39" t="s">
        <v>126</v>
      </c>
      <c r="B104" s="41">
        <f>B103*$I$2</f>
        <v>3.285733333333333</v>
      </c>
      <c r="C104" s="41">
        <f>C103*$I$2</f>
        <v>8.8323999999999998</v>
      </c>
      <c r="D104" s="41">
        <f>D103*$I$2</f>
        <v>3.8951999999999996</v>
      </c>
      <c r="E104" s="41">
        <f>E103*$I$2</f>
        <v>2.5299999999999998</v>
      </c>
    </row>
    <row r="105" ht="14.25">
      <c r="A105" s="39" t="s">
        <v>127</v>
      </c>
      <c r="B105" s="41">
        <v>3.7999999999999998</v>
      </c>
      <c r="C105" s="41">
        <v>7.5</v>
      </c>
      <c r="D105" s="41">
        <v>4</v>
      </c>
      <c r="E105" s="41">
        <v>2.6000000000000001</v>
      </c>
    </row>
    <row r="106" ht="14.25">
      <c r="A106" s="39" t="s">
        <v>128</v>
      </c>
      <c r="B106" s="41">
        <f>B105-B103</f>
        <v>2.9785666666666666</v>
      </c>
      <c r="C106" s="41">
        <f>C105-C103</f>
        <v>5.2919</v>
      </c>
      <c r="D106" s="41">
        <f>D105-D103</f>
        <v>3.0262000000000002</v>
      </c>
      <c r="E106" s="41">
        <f>E105-E103</f>
        <v>1.9675000000000002</v>
      </c>
    </row>
    <row r="107" ht="14.25">
      <c r="A107" s="39" t="s">
        <v>129</v>
      </c>
      <c r="B107" s="45">
        <f>B106/B105</f>
        <v>0.78383333333333338</v>
      </c>
      <c r="C107" s="45">
        <f>C106/C105</f>
        <v>0.7055866666666667</v>
      </c>
      <c r="D107" s="45">
        <f>D106/D105</f>
        <v>0.75655000000000006</v>
      </c>
      <c r="E107" s="45">
        <f>E106/E105</f>
        <v>0.75673076923076932</v>
      </c>
    </row>
    <row r="110" s="2" customFormat="1" ht="14.25">
      <c r="A110" s="46" t="s">
        <v>175</v>
      </c>
      <c r="B110" s="46" t="s">
        <v>176</v>
      </c>
      <c r="C110" s="46" t="s">
        <v>177</v>
      </c>
      <c r="D110" s="46" t="s">
        <v>178</v>
      </c>
      <c r="E110" s="46" t="s">
        <v>179</v>
      </c>
      <c r="F110" s="46" t="s">
        <v>109</v>
      </c>
      <c r="G110" s="46" t="s">
        <v>110</v>
      </c>
    </row>
    <row r="111" ht="14.25">
      <c r="A111" s="47" t="s">
        <v>180</v>
      </c>
      <c r="B111" s="48">
        <f>'Costes generales'!H4</f>
        <v>0.80000000000000004</v>
      </c>
      <c r="C111" s="48">
        <f>'Costes generales'!H4*100/80</f>
        <v>1</v>
      </c>
      <c r="D111" s="48">
        <f>'Costes generales'!H4</f>
        <v>0.80000000000000004</v>
      </c>
      <c r="E111" s="48">
        <f>'Costes generales'!H4*100/80</f>
        <v>1</v>
      </c>
      <c r="F111" s="48">
        <f>'Costes generales'!H4*5</f>
        <v>4</v>
      </c>
      <c r="G111" s="48">
        <f>'Costes generales'!H4*10</f>
        <v>8</v>
      </c>
    </row>
    <row r="112" ht="14.25">
      <c r="A112" s="47" t="s">
        <v>181</v>
      </c>
      <c r="B112" s="48">
        <f>'Costes generales'!H5</f>
        <v>1.1000000000000001</v>
      </c>
      <c r="C112" s="48">
        <f>'Costes generales'!H5*100/80</f>
        <v>1.3750000000000002</v>
      </c>
      <c r="D112" s="48">
        <f>'Costes generales'!H5</f>
        <v>1.1000000000000001</v>
      </c>
      <c r="E112" s="48">
        <f>'Costes generales'!H5*100/80</f>
        <v>1.3750000000000002</v>
      </c>
      <c r="F112" s="48">
        <f>'Costes generales'!H5*5</f>
        <v>5.5</v>
      </c>
      <c r="G112" s="48">
        <f>'Costes generales'!H5*10</f>
        <v>11</v>
      </c>
    </row>
    <row r="113" ht="14.25">
      <c r="A113" s="47" t="s">
        <v>182</v>
      </c>
      <c r="B113" s="48">
        <f>'Costes generales'!H73</f>
        <v>0.083333333333333329</v>
      </c>
      <c r="C113" s="47"/>
      <c r="D113" s="47"/>
      <c r="E113" s="47"/>
      <c r="F113" s="47"/>
      <c r="G113" s="47"/>
    </row>
    <row r="114" ht="14.25">
      <c r="A114" s="47" t="s">
        <v>183</v>
      </c>
      <c r="B114" s="48"/>
      <c r="C114" s="48">
        <f>'Costes generales'!H72</f>
        <v>0.086904761904761901</v>
      </c>
      <c r="D114" s="47"/>
      <c r="E114" s="47"/>
      <c r="F114" s="47"/>
      <c r="G114" s="47"/>
    </row>
    <row r="115" ht="14.25">
      <c r="A115" s="47" t="s">
        <v>107</v>
      </c>
      <c r="B115" s="47"/>
      <c r="C115" s="47"/>
      <c r="D115" s="48">
        <f>'Costes generales'!H74</f>
        <v>0.11652777777777779</v>
      </c>
      <c r="E115" s="48">
        <f>'Costes generales'!H74</f>
        <v>0.11652777777777779</v>
      </c>
      <c r="F115" s="47"/>
      <c r="G115" s="47"/>
    </row>
    <row r="116" ht="14.25">
      <c r="A116" s="47" t="s">
        <v>109</v>
      </c>
      <c r="B116" s="47"/>
      <c r="C116" s="47"/>
      <c r="D116" s="47"/>
      <c r="E116" s="47"/>
      <c r="F116" s="48">
        <f>'Costes generales'!H76</f>
        <v>1.242</v>
      </c>
      <c r="G116" s="47"/>
    </row>
    <row r="117" ht="14.25">
      <c r="A117" s="47" t="s">
        <v>111</v>
      </c>
      <c r="B117" s="47"/>
      <c r="C117" s="47"/>
      <c r="D117" s="47"/>
      <c r="E117" s="47"/>
      <c r="F117" s="48">
        <f>'Costes generales'!H78</f>
        <v>0.621</v>
      </c>
      <c r="G117" s="47"/>
    </row>
    <row r="118" ht="14.25">
      <c r="A118" s="47" t="s">
        <v>110</v>
      </c>
      <c r="B118" s="47"/>
      <c r="C118" s="47"/>
      <c r="D118" s="47"/>
      <c r="E118" s="47"/>
      <c r="F118" s="47"/>
      <c r="G118" s="48">
        <f>'Costes generales'!H77</f>
        <v>1.9550000000000001</v>
      </c>
    </row>
    <row r="119" ht="14.25">
      <c r="A119" s="47" t="s">
        <v>112</v>
      </c>
      <c r="B119" s="47"/>
      <c r="C119" s="47"/>
      <c r="D119" s="47"/>
      <c r="E119" s="47"/>
      <c r="F119" s="47"/>
      <c r="G119" s="48">
        <f>'Costes generales'!H79</f>
        <v>0.97750000000000004</v>
      </c>
    </row>
    <row r="120" ht="14.25">
      <c r="A120" s="47" t="s">
        <v>184</v>
      </c>
      <c r="B120" s="48">
        <f>'Costes generales'!H75</f>
        <v>0.0264</v>
      </c>
      <c r="C120" s="48">
        <f>'Costes generales'!H75</f>
        <v>0.0264</v>
      </c>
      <c r="D120" s="48"/>
      <c r="E120" s="48"/>
      <c r="F120" s="47"/>
      <c r="G120" s="47"/>
    </row>
    <row r="121" ht="14.25">
      <c r="A121" s="47" t="s">
        <v>185</v>
      </c>
      <c r="B121" s="49">
        <f>'Costes generales'!H55</f>
        <v>0.0041999999999999997</v>
      </c>
      <c r="C121" s="47">
        <f>'Costes generales'!H55</f>
        <v>0.0041999999999999997</v>
      </c>
      <c r="D121" s="47"/>
      <c r="E121" s="47"/>
      <c r="F121" s="47"/>
      <c r="G121" s="47"/>
    </row>
    <row r="122" s="2" customFormat="1" ht="14.25">
      <c r="A122" s="50" t="s">
        <v>125</v>
      </c>
      <c r="B122" s="51">
        <f>SUM(B111,B113:B121)</f>
        <v>0.91393333333333338</v>
      </c>
      <c r="C122" s="51">
        <f>SUM(C111,C113:C121)</f>
        <v>1.1175047619047618</v>
      </c>
      <c r="D122" s="51">
        <f>SUM(D111,D113:D121)</f>
        <v>0.91652777777777783</v>
      </c>
      <c r="E122" s="51">
        <f>SUM(E111,E113:E121)</f>
        <v>1.1165277777777778</v>
      </c>
      <c r="F122" s="51">
        <f>SUM(F111,F113:F121)</f>
        <v>5.8629999999999995</v>
      </c>
      <c r="G122" s="51">
        <f>SUM(G111,G113:G121)</f>
        <v>10.932500000000001</v>
      </c>
    </row>
    <row r="123" s="2" customFormat="1" ht="14.25">
      <c r="A123" s="46" t="s">
        <v>186</v>
      </c>
      <c r="B123" s="52">
        <f>SUM(B112:B121)</f>
        <v>1.2139333333333333</v>
      </c>
      <c r="C123" s="52">
        <f>SUM(C112:C121)</f>
        <v>1.492504761904762</v>
      </c>
      <c r="D123" s="52">
        <f>SUM(D112:D121)</f>
        <v>1.2165277777777779</v>
      </c>
      <c r="E123" s="52">
        <f>SUM(E112:E121)</f>
        <v>1.491527777777778</v>
      </c>
      <c r="F123" s="52">
        <f>SUM(F112:F121)</f>
        <v>7.3629999999999995</v>
      </c>
      <c r="G123" s="52">
        <f>SUM(G112:G121)</f>
        <v>13.932500000000001</v>
      </c>
    </row>
    <row r="124" ht="14.25">
      <c r="A124" s="47" t="s">
        <v>126</v>
      </c>
      <c r="B124" s="48">
        <f t="shared" ref="B124:B125" si="10">B122*$I$2</f>
        <v>3.6557333333333335</v>
      </c>
      <c r="C124" s="48">
        <f t="shared" ref="C124:C125" si="11">C122*$I$2</f>
        <v>4.4700190476190471</v>
      </c>
      <c r="D124" s="48">
        <f t="shared" ref="D124:D125" si="12">D122*$I$2</f>
        <v>3.6661111111111113</v>
      </c>
      <c r="E124" s="48">
        <f t="shared" ref="E124:E125" si="13">E122*$I$2</f>
        <v>4.4661111111111111</v>
      </c>
      <c r="F124" s="48">
        <f t="shared" ref="F124:F125" si="14">F122*$I$2</f>
        <v>23.451999999999998</v>
      </c>
      <c r="G124" s="48">
        <f t="shared" ref="G124:G125" si="15">G122*$I$2</f>
        <v>43.730000000000004</v>
      </c>
    </row>
    <row r="125" ht="14.25">
      <c r="A125" s="47" t="s">
        <v>187</v>
      </c>
      <c r="B125" s="48">
        <f t="shared" si="10"/>
        <v>4.8557333333333332</v>
      </c>
      <c r="C125" s="48">
        <f t="shared" si="11"/>
        <v>5.970019047619048</v>
      </c>
      <c r="D125" s="48">
        <f t="shared" si="12"/>
        <v>4.8661111111111115</v>
      </c>
      <c r="E125" s="48">
        <f t="shared" si="13"/>
        <v>5.966111111111112</v>
      </c>
      <c r="F125" s="48">
        <f t="shared" si="14"/>
        <v>29.451999999999998</v>
      </c>
      <c r="G125" s="48">
        <f t="shared" si="15"/>
        <v>55.730000000000004</v>
      </c>
    </row>
    <row r="126" ht="14.25">
      <c r="A126" s="47" t="s">
        <v>127</v>
      </c>
      <c r="B126" s="48">
        <v>3</v>
      </c>
      <c r="C126" s="48">
        <v>4</v>
      </c>
      <c r="D126" s="48">
        <v>3</v>
      </c>
      <c r="E126" s="48">
        <v>4</v>
      </c>
      <c r="F126" s="48">
        <v>12</v>
      </c>
      <c r="G126" s="48">
        <v>22</v>
      </c>
    </row>
    <row r="127" ht="14.25">
      <c r="A127" s="47" t="s">
        <v>128</v>
      </c>
      <c r="B127" s="48">
        <f>B126-B122</f>
        <v>2.0860666666666665</v>
      </c>
      <c r="C127" s="48">
        <f>C126-C122</f>
        <v>2.8824952380952382</v>
      </c>
      <c r="D127" s="48">
        <f>D126-D122</f>
        <v>2.0834722222222224</v>
      </c>
      <c r="E127" s="48">
        <f>E126-E122</f>
        <v>2.8834722222222222</v>
      </c>
      <c r="F127" s="48">
        <f>F126-F122</f>
        <v>6.1370000000000005</v>
      </c>
      <c r="G127" s="48">
        <f>G126-G122</f>
        <v>11.067499999999999</v>
      </c>
    </row>
    <row r="128" ht="14.25">
      <c r="A128" s="47" t="s">
        <v>188</v>
      </c>
      <c r="B128" s="48">
        <f>B126-B123</f>
        <v>1.7860666666666667</v>
      </c>
      <c r="C128" s="48">
        <f>C126-C123</f>
        <v>2.5074952380952382</v>
      </c>
      <c r="D128" s="48">
        <f>D126-D123</f>
        <v>1.7834722222222221</v>
      </c>
      <c r="E128" s="48">
        <f>E126-E123</f>
        <v>2.5084722222222222</v>
      </c>
      <c r="F128" s="48">
        <f>F126-F123</f>
        <v>4.6370000000000005</v>
      </c>
      <c r="G128" s="48">
        <f>G126-G123</f>
        <v>8.067499999999999</v>
      </c>
    </row>
    <row r="129" ht="14.25">
      <c r="A129" s="47" t="s">
        <v>129</v>
      </c>
      <c r="B129" s="53">
        <f>B127/B126</f>
        <v>0.6953555555555555</v>
      </c>
      <c r="C129" s="53">
        <f>C127/C126</f>
        <v>0.72062380952380956</v>
      </c>
      <c r="D129" s="53">
        <f>D127/D126</f>
        <v>0.6944907407407408</v>
      </c>
      <c r="E129" s="53">
        <f>E127/E126</f>
        <v>0.72086805555555555</v>
      </c>
      <c r="F129" s="53">
        <f>F127/F126</f>
        <v>0.51141666666666674</v>
      </c>
      <c r="G129" s="53">
        <f>G127/G126</f>
        <v>0.5030681818181818</v>
      </c>
    </row>
    <row r="130" ht="14.25">
      <c r="A130" s="47" t="s">
        <v>189</v>
      </c>
      <c r="B130" s="53">
        <f>B128/B126</f>
        <v>0.59535555555555553</v>
      </c>
      <c r="C130" s="53">
        <f>C128/C126</f>
        <v>0.62687380952380956</v>
      </c>
      <c r="D130" s="53">
        <f>D128/D126</f>
        <v>0.59449074074074071</v>
      </c>
      <c r="E130" s="53">
        <f>E128/E126</f>
        <v>0.62711805555555555</v>
      </c>
      <c r="F130" s="53">
        <f>F128/F126</f>
        <v>0.38641666666666669</v>
      </c>
      <c r="G130" s="53">
        <f>G128/G126</f>
        <v>0.36670454545454539</v>
      </c>
    </row>
    <row r="133" s="2" customFormat="1" ht="14.25">
      <c r="A133" s="18" t="s">
        <v>190</v>
      </c>
      <c r="B133" s="18" t="s">
        <v>191</v>
      </c>
      <c r="C133" s="18" t="s">
        <v>192</v>
      </c>
      <c r="D133" s="54" t="s">
        <v>193</v>
      </c>
      <c r="E133" s="18" t="s">
        <v>194</v>
      </c>
      <c r="F133" s="18" t="s">
        <v>195</v>
      </c>
      <c r="G133" s="18" t="s">
        <v>196</v>
      </c>
    </row>
    <row r="134" ht="14.25">
      <c r="A134" s="3" t="s">
        <v>197</v>
      </c>
      <c r="B134" s="3"/>
      <c r="C134" s="3"/>
      <c r="D134" s="55">
        <f>H57*2</f>
        <v>0.69391518405341934</v>
      </c>
      <c r="E134" s="4">
        <f>H57*2</f>
        <v>0.69391518405341934</v>
      </c>
      <c r="F134" s="4"/>
      <c r="G134" s="4"/>
    </row>
    <row r="135" ht="14.25">
      <c r="A135" s="3" t="s">
        <v>40</v>
      </c>
      <c r="B135" s="4">
        <f>B103</f>
        <v>0.82143333333333324</v>
      </c>
      <c r="C135" s="4">
        <f>B103</f>
        <v>0.82143333333333324</v>
      </c>
      <c r="D135" s="56"/>
      <c r="E135" s="4">
        <f>B103</f>
        <v>0.82143333333333324</v>
      </c>
      <c r="F135" s="4"/>
      <c r="G135" s="3"/>
    </row>
    <row r="136" ht="14.25">
      <c r="A136" s="57" t="s">
        <v>198</v>
      </c>
      <c r="B136" s="4"/>
      <c r="C136" s="4"/>
      <c r="D136" s="56"/>
      <c r="E136" s="4"/>
      <c r="F136" s="4">
        <f>E79</f>
        <v>1.5131000000000003</v>
      </c>
      <c r="G136" s="4">
        <f>E79</f>
        <v>1.5131000000000003</v>
      </c>
    </row>
    <row r="137" ht="14.25">
      <c r="A137" s="57" t="s">
        <v>199</v>
      </c>
      <c r="B137" s="4"/>
      <c r="C137" s="4"/>
      <c r="D137" s="56"/>
      <c r="E137" s="4">
        <f>D12</f>
        <v>0.57043333333333324</v>
      </c>
      <c r="F137" s="4">
        <f>D12</f>
        <v>0.57043333333333324</v>
      </c>
      <c r="G137" s="4">
        <f>D12</f>
        <v>0.57043333333333324</v>
      </c>
    </row>
    <row r="138" ht="14.25">
      <c r="A138" s="3" t="s">
        <v>200</v>
      </c>
      <c r="B138" s="4"/>
      <c r="C138" s="4">
        <f>G12</f>
        <v>0.63716666666666666</v>
      </c>
      <c r="D138" s="55">
        <f>G12</f>
        <v>0.63716666666666666</v>
      </c>
      <c r="E138" s="3"/>
      <c r="F138" s="3"/>
      <c r="G138" s="3"/>
    </row>
    <row r="139" ht="14.25">
      <c r="A139" s="3" t="s">
        <v>201</v>
      </c>
      <c r="B139" s="4">
        <f>B31</f>
        <v>0.27480000000000004</v>
      </c>
      <c r="C139" s="4">
        <f>B31</f>
        <v>0.27480000000000004</v>
      </c>
      <c r="D139" s="55">
        <f>B31</f>
        <v>0.27480000000000004</v>
      </c>
      <c r="E139" s="4">
        <f>F31</f>
        <v>0.40370000000000006</v>
      </c>
      <c r="F139" s="4">
        <f>F31</f>
        <v>0.40370000000000006</v>
      </c>
      <c r="G139" s="4">
        <f>F31</f>
        <v>0.40370000000000006</v>
      </c>
    </row>
    <row r="140" ht="14.25">
      <c r="A140" s="57" t="s">
        <v>202</v>
      </c>
      <c r="B140" s="4"/>
      <c r="C140" s="4"/>
      <c r="D140" s="55"/>
      <c r="E140" s="4"/>
      <c r="F140" s="4"/>
      <c r="G140" s="4">
        <f>B122</f>
        <v>0.91393333333333338</v>
      </c>
    </row>
    <row r="141" ht="14.25">
      <c r="A141" s="3" t="s">
        <v>38</v>
      </c>
      <c r="B141" s="4"/>
      <c r="C141" s="4"/>
      <c r="D141" s="55"/>
      <c r="E141" s="4"/>
      <c r="F141" s="4">
        <f>C103</f>
        <v>2.2081</v>
      </c>
      <c r="G141" s="3"/>
    </row>
    <row r="142" s="2" customFormat="1" ht="14.25">
      <c r="A142" s="58" t="s">
        <v>125</v>
      </c>
      <c r="B142" s="23">
        <f>SUM(B134:B141)</f>
        <v>1.0962333333333332</v>
      </c>
      <c r="C142" s="23">
        <f>SUM(C134:C141)</f>
        <v>1.7334000000000001</v>
      </c>
      <c r="D142" s="59">
        <f>SUM(D134:D141)</f>
        <v>1.605881850720086</v>
      </c>
      <c r="E142" s="23">
        <f>SUM(E134:E141)*2</f>
        <v>4.978963701440172</v>
      </c>
      <c r="F142" s="23">
        <f>SUM(F134:F141)*2</f>
        <v>9.390666666666668</v>
      </c>
      <c r="G142" s="23">
        <f>SUM(G134:G141)</f>
        <v>3.4011666666666671</v>
      </c>
    </row>
    <row r="143" ht="14.25">
      <c r="A143" s="3" t="s">
        <v>126</v>
      </c>
      <c r="B143" s="4">
        <f>B142*$I$2</f>
        <v>4.3849333333333327</v>
      </c>
      <c r="C143" s="4">
        <f>C142*$I$2</f>
        <v>6.9336000000000002</v>
      </c>
      <c r="D143" s="55">
        <f>D142*$I$2</f>
        <v>6.4235274028803442</v>
      </c>
      <c r="E143" s="4">
        <f>E142*$I$2</f>
        <v>19.915854805760688</v>
      </c>
      <c r="F143" s="4">
        <f>F142*$I$2</f>
        <v>37.562666666666672</v>
      </c>
      <c r="G143" s="4">
        <f>G142*$I$2</f>
        <v>13.604666666666668</v>
      </c>
    </row>
    <row r="144" ht="14.25">
      <c r="A144" s="3" t="s">
        <v>127</v>
      </c>
      <c r="B144" s="4">
        <v>4.9000000000000004</v>
      </c>
      <c r="C144" s="4">
        <v>5.2000000000000002</v>
      </c>
      <c r="D144" s="55">
        <v>4.9000000000000004</v>
      </c>
      <c r="E144" s="4">
        <v>9.9000000000000004</v>
      </c>
      <c r="F144" s="4">
        <v>12</v>
      </c>
      <c r="G144" s="4">
        <v>11.99</v>
      </c>
    </row>
    <row r="145" ht="14.25">
      <c r="A145" s="57" t="s">
        <v>203</v>
      </c>
      <c r="B145" s="4"/>
      <c r="C145" s="4"/>
      <c r="D145" s="55"/>
      <c r="E145" s="4">
        <f>E144-(15%*E144)</f>
        <v>8.4150000000000009</v>
      </c>
      <c r="F145" s="4">
        <f>F144-(15%*F144)</f>
        <v>10.199999999999999</v>
      </c>
      <c r="G145" s="4">
        <f>G144-(15%*G144)</f>
        <v>10.1915</v>
      </c>
    </row>
    <row r="146" ht="14.25">
      <c r="A146" s="3" t="s">
        <v>128</v>
      </c>
      <c r="B146" s="4">
        <f>B144-B142</f>
        <v>3.8037666666666672</v>
      </c>
      <c r="C146" s="4">
        <f>C144-C142</f>
        <v>3.4666000000000001</v>
      </c>
      <c r="D146" s="55">
        <f>D144-D142</f>
        <v>3.2941181492799143</v>
      </c>
      <c r="E146" s="4">
        <f>E145-E142</f>
        <v>3.4360362985598289</v>
      </c>
      <c r="F146" s="4">
        <f>F145-F142</f>
        <v>0.80933333333333124</v>
      </c>
      <c r="G146" s="4">
        <f>G145-G142</f>
        <v>6.7903333333333329</v>
      </c>
    </row>
    <row r="147" ht="14.25">
      <c r="A147" s="3" t="s">
        <v>129</v>
      </c>
      <c r="B147" s="24">
        <f>B146/B144</f>
        <v>0.77627891156462592</v>
      </c>
      <c r="C147" s="24">
        <f>C146/C144</f>
        <v>0.66665384615384615</v>
      </c>
      <c r="D147" s="60">
        <f>D146/D144</f>
        <v>0.67226901005712536</v>
      </c>
      <c r="E147" s="24">
        <f>E146/E144</f>
        <v>0.34707437359190191</v>
      </c>
      <c r="F147" s="24">
        <f>F146/F144</f>
        <v>0.067444444444444265</v>
      </c>
      <c r="G147" s="24">
        <f>G146/G144</f>
        <v>0.56633305532388101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ONLYOFFICE/9.2.1.43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14</cp:revision>
  <dcterms:modified xsi:type="dcterms:W3CDTF">2026-03-03T11:33:43Z</dcterms:modified>
</cp:coreProperties>
</file>